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ASMAIN\Noutati\"/>
    </mc:Choice>
  </mc:AlternateContent>
  <xr:revisionPtr revIDLastSave="0" documentId="13_ncr:1_{C5C53361-EC70-4175-A442-2427C5F2FECB}"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VENITURI!$A$1:$G$106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1" i="2" l="1"/>
  <c r="H140" i="2"/>
  <c r="H57" i="2" l="1"/>
  <c r="I7" i="2"/>
  <c r="H199" i="2"/>
  <c r="H197" i="2"/>
  <c r="H196" i="2"/>
  <c r="H195" i="2"/>
  <c r="H193" i="2"/>
  <c r="H192" i="2"/>
  <c r="H191" i="2"/>
  <c r="H186" i="2"/>
  <c r="H178" i="2"/>
  <c r="H168" i="2"/>
  <c r="H163" i="2"/>
  <c r="H151" i="2"/>
  <c r="H146" i="2"/>
  <c r="H116" i="2"/>
  <c r="H88" i="2"/>
  <c r="H185" i="2"/>
  <c r="H183" i="2"/>
  <c r="H180" i="2"/>
  <c r="H177" i="2"/>
  <c r="H173" i="2"/>
  <c r="H169" i="2"/>
  <c r="H165" i="2"/>
  <c r="H160" i="2"/>
  <c r="H157" i="2"/>
  <c r="H153" i="2"/>
  <c r="H148" i="2"/>
  <c r="H145" i="2"/>
  <c r="H144" i="2"/>
  <c r="H143" i="2"/>
  <c r="H142" i="2"/>
  <c r="H139" i="2"/>
  <c r="H135" i="2"/>
  <c r="H133" i="2"/>
  <c r="H120" i="2"/>
  <c r="H119" i="2"/>
  <c r="H118" i="2"/>
  <c r="H111" i="2"/>
  <c r="H109" i="2"/>
  <c r="H108" i="2"/>
  <c r="H107" i="2"/>
  <c r="H106" i="2"/>
  <c r="H105" i="2"/>
  <c r="H104" i="2"/>
  <c r="H102" i="2"/>
  <c r="H100" i="2"/>
  <c r="H99" i="2"/>
  <c r="H98" i="2"/>
  <c r="H93" i="2"/>
  <c r="H97" i="2"/>
  <c r="H96" i="2"/>
  <c r="H95" i="2"/>
  <c r="H92" i="2"/>
  <c r="H209" i="2"/>
  <c r="H211" i="2"/>
  <c r="H210" i="2"/>
  <c r="H71" i="2"/>
  <c r="H68" i="2"/>
  <c r="H67" i="2"/>
  <c r="H55" i="2"/>
  <c r="H54" i="2"/>
  <c r="H52" i="2"/>
  <c r="H51" i="2"/>
  <c r="H50" i="2"/>
  <c r="H49" i="2"/>
  <c r="H48" i="2"/>
  <c r="H47" i="2"/>
  <c r="H46" i="2"/>
  <c r="H42" i="2"/>
  <c r="H32" i="2"/>
  <c r="H31" i="2"/>
  <c r="H28" i="2"/>
  <c r="H27" i="2"/>
  <c r="H26" i="2"/>
  <c r="H25" i="2"/>
  <c r="H79" i="1"/>
  <c r="G69" i="1"/>
  <c r="G60" i="1"/>
  <c r="H60" i="1"/>
  <c r="H59" i="1"/>
  <c r="H54" i="1"/>
  <c r="H51" i="1"/>
  <c r="H27" i="1"/>
  <c r="H14" i="1"/>
  <c r="H7" i="1"/>
  <c r="G106" i="1"/>
  <c r="G86" i="1"/>
  <c r="G83" i="1"/>
  <c r="G82" i="1"/>
  <c r="G78" i="1"/>
  <c r="G59" i="1"/>
  <c r="G54" i="1"/>
  <c r="G49" i="1"/>
  <c r="G48" i="1"/>
  <c r="G46" i="1"/>
  <c r="G45" i="1"/>
  <c r="G44" i="1"/>
  <c r="G43" i="1"/>
  <c r="G42" i="1"/>
  <c r="G37" i="1"/>
  <c r="G32" i="1"/>
  <c r="G30" i="1"/>
  <c r="G29" i="1"/>
  <c r="G26" i="1"/>
  <c r="G24" i="1"/>
  <c r="G22" i="1"/>
  <c r="G17" i="1"/>
  <c r="G119" i="2" l="1"/>
  <c r="G118" i="2"/>
  <c r="G120" i="2"/>
  <c r="G109" i="2"/>
  <c r="G111" i="2"/>
  <c r="G107" i="2"/>
  <c r="G106" i="2"/>
  <c r="G105" i="2"/>
  <c r="G104" i="2"/>
  <c r="G102" i="2"/>
  <c r="G139" i="2" l="1"/>
  <c r="G72" i="2"/>
  <c r="D190" i="2" l="1"/>
  <c r="D194" i="2"/>
  <c r="E194" i="2"/>
  <c r="E190" i="2" s="1"/>
  <c r="F194" i="2"/>
  <c r="F190" i="2" s="1"/>
  <c r="G194" i="2"/>
  <c r="G190" i="2" s="1"/>
  <c r="H194" i="2"/>
  <c r="H190" i="2" s="1"/>
  <c r="C194" i="2"/>
  <c r="C190" i="2" s="1"/>
  <c r="D156" i="2"/>
  <c r="E156" i="2"/>
  <c r="F156" i="2"/>
  <c r="G156" i="2"/>
  <c r="H156" i="2"/>
  <c r="C156" i="2"/>
  <c r="D138" i="2"/>
  <c r="E138" i="2"/>
  <c r="F138" i="2"/>
  <c r="G138" i="2"/>
  <c r="H138" i="2"/>
  <c r="C138" i="2"/>
  <c r="D147" i="2" l="1"/>
  <c r="E147" i="2"/>
  <c r="F147" i="2"/>
  <c r="G147" i="2"/>
  <c r="H147" i="2"/>
  <c r="C147" i="2"/>
  <c r="D95" i="1"/>
  <c r="E95" i="1"/>
  <c r="F95" i="1"/>
  <c r="G95" i="1"/>
  <c r="C95" i="1"/>
  <c r="D110" i="2" l="1"/>
  <c r="E110" i="2"/>
  <c r="F110" i="2"/>
  <c r="G110" i="2"/>
  <c r="H110" i="2"/>
  <c r="C110" i="2"/>
  <c r="C105" i="1" l="1"/>
  <c r="C103" i="1"/>
  <c r="C102" i="1" s="1"/>
  <c r="C101" i="1" s="1"/>
  <c r="C99" i="1"/>
  <c r="C92" i="1"/>
  <c r="C91" i="1" s="1"/>
  <c r="C89" i="1"/>
  <c r="C88" i="1" s="1"/>
  <c r="C98" i="1" l="1"/>
  <c r="D172" i="2"/>
  <c r="E172" i="2"/>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G15" i="1" s="1"/>
  <c r="D9" i="1"/>
  <c r="E9" i="1"/>
  <c r="F9" i="1"/>
  <c r="G9" i="1"/>
  <c r="C79" i="1"/>
  <c r="C66" i="1"/>
  <c r="C62" i="1"/>
  <c r="C58" i="1"/>
  <c r="C55" i="1"/>
  <c r="C53" i="1"/>
  <c r="C52" i="1" s="1"/>
  <c r="C28" i="1"/>
  <c r="C27" i="1" s="1"/>
  <c r="C23" i="1"/>
  <c r="C16" i="1"/>
  <c r="C15" i="1" s="1"/>
  <c r="C9" i="1"/>
  <c r="C57" i="1" l="1"/>
  <c r="C51" i="1" s="1"/>
  <c r="C65" i="1"/>
  <c r="C64" i="1" s="1"/>
  <c r="E98" i="1"/>
  <c r="G98" i="1"/>
  <c r="D98" i="1"/>
  <c r="C14" i="1"/>
  <c r="F98" i="1"/>
  <c r="G65" i="1"/>
  <c r="G64" i="1" s="1"/>
  <c r="G57" i="1"/>
  <c r="E51" i="1"/>
  <c r="F51" i="1"/>
  <c r="D51" i="1"/>
  <c r="G52" i="1"/>
  <c r="G51" i="1" s="1"/>
  <c r="F14" i="1"/>
  <c r="E14" i="1"/>
  <c r="G14" i="1"/>
  <c r="D14" i="1"/>
  <c r="F8" i="1" l="1"/>
  <c r="F7" i="1" s="1"/>
  <c r="C8" i="1"/>
  <c r="C7" i="1" s="1"/>
  <c r="D8" i="1"/>
  <c r="D7" i="1" s="1"/>
  <c r="G8" i="1"/>
  <c r="G7" i="1" s="1"/>
  <c r="J7" i="1" s="1"/>
  <c r="E8" i="1"/>
  <c r="E7" i="1" s="1"/>
  <c r="D206" i="2" l="1"/>
  <c r="D205" i="2" s="1"/>
  <c r="D204" i="2" s="1"/>
  <c r="D203" i="2" s="1"/>
  <c r="D207" i="2"/>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F228" i="2" l="1"/>
  <c r="F227" i="2" s="1"/>
  <c r="F226" i="2" s="1"/>
  <c r="F223" i="2" s="1"/>
  <c r="F222" i="2" s="1"/>
  <c r="F221" i="2" s="1"/>
  <c r="D229" i="2"/>
  <c r="D228" i="2" s="1"/>
  <c r="D227" i="2" s="1"/>
  <c r="D226" i="2" s="1"/>
  <c r="E229" i="2"/>
  <c r="E228" i="2" s="1"/>
  <c r="E227" i="2" s="1"/>
  <c r="E226" i="2" s="1"/>
  <c r="E225" i="2" s="1"/>
  <c r="E224" i="2" s="1"/>
  <c r="F229" i="2"/>
  <c r="G229" i="2"/>
  <c r="G228" i="2" s="1"/>
  <c r="G227" i="2" s="1"/>
  <c r="G226" i="2" s="1"/>
  <c r="G223" i="2" s="1"/>
  <c r="G222" i="2" s="1"/>
  <c r="G221" i="2" s="1"/>
  <c r="H229" i="2"/>
  <c r="H228" i="2" s="1"/>
  <c r="H227" i="2" s="1"/>
  <c r="H226" i="2" s="1"/>
  <c r="D223" i="2"/>
  <c r="D222" i="2" s="1"/>
  <c r="D221" i="2" s="1"/>
  <c r="E223" i="2"/>
  <c r="E222" i="2" s="1"/>
  <c r="E221" i="2" s="1"/>
  <c r="H223" i="2"/>
  <c r="H222" i="2" s="1"/>
  <c r="H221" i="2" s="1"/>
  <c r="D225" i="2"/>
  <c r="D224" i="2" s="1"/>
  <c r="H225" i="2"/>
  <c r="H224" i="2" s="1"/>
  <c r="D217" i="2"/>
  <c r="E217" i="2"/>
  <c r="F217" i="2"/>
  <c r="G217" i="2"/>
  <c r="G212" i="2" s="1"/>
  <c r="G14" i="2" s="1"/>
  <c r="H217" i="2"/>
  <c r="D213" i="2"/>
  <c r="D212" i="2" s="1"/>
  <c r="D14" i="2" s="1"/>
  <c r="E213" i="2"/>
  <c r="E212" i="2" s="1"/>
  <c r="E14" i="2" s="1"/>
  <c r="F213" i="2"/>
  <c r="F212" i="2" s="1"/>
  <c r="F14" i="2" s="1"/>
  <c r="G213" i="2"/>
  <c r="H213" i="2"/>
  <c r="H212" i="2" s="1"/>
  <c r="H14" i="2" s="1"/>
  <c r="G12" i="2"/>
  <c r="D187" i="2"/>
  <c r="D18" i="2" s="1"/>
  <c r="E187" i="2"/>
  <c r="F187" i="2"/>
  <c r="G187" i="2"/>
  <c r="G18" i="2" s="1"/>
  <c r="H187" i="2"/>
  <c r="H18" i="2" s="1"/>
  <c r="E12" i="2"/>
  <c r="D12" i="2"/>
  <c r="F12" i="2"/>
  <c r="H12" i="2"/>
  <c r="D179" i="2"/>
  <c r="D171" i="2" s="1"/>
  <c r="E179" i="2"/>
  <c r="F179" i="2"/>
  <c r="G179" i="2"/>
  <c r="G171" i="2" s="1"/>
  <c r="H179" i="2"/>
  <c r="H171" i="2" s="1"/>
  <c r="E171" i="2"/>
  <c r="F171" i="2"/>
  <c r="D152" i="2"/>
  <c r="E152" i="2"/>
  <c r="E137" i="2" s="1"/>
  <c r="F152" i="2"/>
  <c r="G152" i="2"/>
  <c r="H152" i="2"/>
  <c r="H137" i="2" s="1"/>
  <c r="D137" i="2"/>
  <c r="D127" i="2"/>
  <c r="E127" i="2"/>
  <c r="F127" i="2"/>
  <c r="F117" i="2" s="1"/>
  <c r="G127" i="2"/>
  <c r="G117" i="2" s="1"/>
  <c r="H127" i="2"/>
  <c r="D117" i="2"/>
  <c r="E117" i="2"/>
  <c r="H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G75" i="2"/>
  <c r="G15" i="2" s="1"/>
  <c r="H75" i="2"/>
  <c r="H15" i="2" s="1"/>
  <c r="D73" i="2"/>
  <c r="D72" i="2" s="1"/>
  <c r="D11" i="2" s="1"/>
  <c r="E73" i="2"/>
  <c r="E72" i="2" s="1"/>
  <c r="E11" i="2" s="1"/>
  <c r="F73" i="2"/>
  <c r="F72" i="2" s="1"/>
  <c r="F11" i="2" s="1"/>
  <c r="G73" i="2"/>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5" i="2"/>
  <c r="E18" i="2"/>
  <c r="F18" i="2"/>
  <c r="D24" i="2"/>
  <c r="E24" i="2"/>
  <c r="F24" i="2"/>
  <c r="G24" i="2"/>
  <c r="H24" i="2"/>
  <c r="C229" i="2"/>
  <c r="C228" i="2" s="1"/>
  <c r="C227" i="2" s="1"/>
  <c r="C226" i="2" s="1"/>
  <c r="C223" i="2" s="1"/>
  <c r="C222" i="2" s="1"/>
  <c r="C221" i="2" s="1"/>
  <c r="C225" i="2"/>
  <c r="C224" i="2" s="1"/>
  <c r="C217" i="2"/>
  <c r="C213" i="2"/>
  <c r="C208" i="2"/>
  <c r="C207" i="2"/>
  <c r="C206" i="2" s="1"/>
  <c r="C205" i="2" s="1"/>
  <c r="C204" i="2" s="1"/>
  <c r="C203" i="2" s="1"/>
  <c r="C189" i="2"/>
  <c r="C188" i="2" s="1"/>
  <c r="C12" i="2" s="1"/>
  <c r="C187" i="2"/>
  <c r="C179" i="2"/>
  <c r="C152" i="2"/>
  <c r="C127" i="2"/>
  <c r="C117" i="2" s="1"/>
  <c r="C101" i="2"/>
  <c r="C91" i="2"/>
  <c r="C80" i="2"/>
  <c r="C79" i="2" s="1"/>
  <c r="C17" i="2" s="1"/>
  <c r="C78" i="2"/>
  <c r="C16" i="2" s="1"/>
  <c r="C75" i="2"/>
  <c r="C15" i="2" s="1"/>
  <c r="C73" i="2"/>
  <c r="C72" i="2" s="1"/>
  <c r="C69" i="2"/>
  <c r="C61" i="2"/>
  <c r="C59" i="2"/>
  <c r="C36" i="2"/>
  <c r="C34" i="2"/>
  <c r="C24" i="2"/>
  <c r="C18" i="2"/>
  <c r="C11" i="2"/>
  <c r="G225" i="2" l="1"/>
  <c r="G224" i="2" s="1"/>
  <c r="C23" i="2"/>
  <c r="H23" i="2"/>
  <c r="H9" i="2" s="1"/>
  <c r="D23" i="2"/>
  <c r="D9" i="2" s="1"/>
  <c r="F225" i="2"/>
  <c r="F22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71" i="2"/>
  <c r="C13" i="2"/>
  <c r="C21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<sst xmlns="http://schemas.openxmlformats.org/spreadsheetml/2006/main" count="585" uniqueCount="519">
  <si>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</si>
  <si>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</si>
  <si>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</si>
  <si>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</si>
  <si>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</si>
  <si>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</si>
  <si>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</si>
  <si>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</si>
  <si>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</si>
  <si>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</si>
  <si>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</si>
  <si>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</si>
  <si>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</si>
  <si>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</si>
  <si>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</si>
  <si>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</si>
  <si>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</si>
  <si>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</si>
  <si>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</si>
  <si>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</si>
  <si>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</si>
  <si>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</si>
  <si>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</si>
  <si>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</si>
  <si>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</si>
  <si>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</si>
  <si>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</si>
  <si>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</si>
  <si>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</si>
  <si>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</si>
  <si>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</si>
  <si>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</si>
  <si>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</si>
  <si>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</si>
  <si>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</si>
  <si>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</si>
  <si>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</si>
  <si>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</si>
  <si>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</si>
  <si>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</si>
  <si>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</si>
  <si>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</si>
  <si>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</si>
  <si>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</si>
  <si>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</si>
  <si>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</si>
  <si>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</si>
  <si>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</si>
  <si>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</si>
  <si>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</si>
  <si>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</si>
  <si>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</si>
  <si>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</si>
  <si>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</si>
  <si>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</si>
  <si>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</si>
  <si>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</si>
  <si>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</si>
  <si>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</si>
  <si>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</si>
  <si>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</si>
  <si>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</si>
  <si>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</si>
  <si>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</si>
  <si>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</si>
  <si>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</si>
  <si>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</si>
  <si>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</si>
  <si>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</si>
  <si>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</si>
  <si>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</si>
  <si>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</si>
  <si>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</si>
  <si>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</si>
  <si>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</si>
  <si>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</si>
  <si>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</si>
  <si>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</si>
  <si>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</si>
  <si>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</si>
  <si>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</si>
  <si>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</si>
  <si>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</si>
  <si>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</si>
  <si>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</si>
  <si>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</si>
  <si>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</si>
  <si>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</si>
  <si>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</si>
  <si>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</si>
  <si>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</si>
  <si>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</si>
  <si>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</si>
  <si>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</si>
  <si>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</si>
  <si>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</si>
  <si>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</si>
  <si>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</si>
  <si>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</si>
  <si>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</si>
  <si>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</si>
  <si>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</si>
  <si>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</si>
  <si>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</si>
  <si>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</si>
  <si>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</si>
  <si>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</si>
  <si>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</si>
  <si>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</si>
  <si>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</si>
  <si>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</si>
  <si>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</si>
  <si>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</si>
  <si>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</si>
  <si>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</si>
  <si>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</si>
  <si>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</si>
  <si>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</si>
  <si>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</si>
  <si>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</si>
  <si>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</si>
  <si>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</si>
  <si>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</si>
  <si>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</si>
  <si>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</si>
  <si>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</si>
  <si>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</si>
  <si>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</si>
  <si>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</si>
  <si>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</si>
  <si>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</si>
  <si>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</si>
  <si>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</si>
  <si>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</si>
  <si>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</si>
  <si>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</si>
  <si>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</si>
  <si>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</si>
  <si>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</si>
  <si>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</si>
  <si>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</si>
  <si>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</si>
  <si>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</si>
  <si>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</si>
  <si>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</si>
  <si>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</si>
  <si>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</si>
  <si>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</si>
  <si>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</si>
  <si>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</si>
  <si>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</si>
  <si>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</si>
  <si>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</si>
  <si>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</si>
  <si>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</si>
  <si>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</si>
  <si>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</si>
  <si>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</si>
  <si>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</si>
  <si>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</si>
  <si>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</si>
  <si>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</si>
  <si>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</si>
  <si>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</si>
  <si>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</si>
  <si>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</si>
  <si>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</si>
  <si>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</si>
  <si>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</si>
  <si>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</si>
  <si>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</si>
  <si>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</si>
  <si>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</si>
  <si>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</si>
  <si>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</si>
  <si>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</si>
  <si>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</si>
  <si>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</si>
  <si>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</si>
  <si>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</si>
  <si>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</si>
  <si>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</si>
  <si>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</si>
  <si>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</si>
  <si>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</si>
  <si>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</si>
  <si>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</si>
  <si>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</si>
  <si>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</si>
  <si>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</si>
  <si>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</si>
  <si>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</si>
  <si>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</si>
  <si>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</si>
  <si>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</si>
  <si>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</si>
  <si>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</si>
  <si>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</si>
  <si>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</si>
  <si>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</si>
  <si>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</si>
  <si>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</si>
  <si>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</si>
  <si>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</si>
  <si>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</si>
  <si>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</si>
  <si>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</si>
  <si>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</si>
  <si>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</si>
  <si>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</si>
  <si>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</si>
  <si>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</si>
  <si>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</si>
  <si>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</si>
  <si>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</si>
  <si>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</si>
  <si>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</si>
  <si>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</si>
  <si>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</si>
  <si>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</si>
  <si>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</si>
  <si>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</si>
  <si>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</si>
  <si>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</si>
  <si>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</si>
  <si>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</si>
  <si>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</si>
  <si>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</si>
  <si>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</si>
  <si>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</si>
  <si>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</si>
  <si>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</si>
  <si>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</si>
  <si>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</si>
  <si>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</si>
  <si>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</si>
  <si>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</si>
  <si>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</si>
  <si>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</si>
  <si>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</si>
  <si>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</si>
  <si>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</si>
  <si>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</si>
  <si>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</si>
  <si>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</si>
  <si>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</si>
  <si>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</si>
  <si>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</si>
  <si>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</si>
  <si>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</si>
  <si>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</si>
  <si>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</si>
  <si>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</si>
  <si>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</si>
  <si>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</si>
  <si>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</si>
  <si>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</si>
  <si>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</si>
  <si>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</si>
  <si>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</si>
  <si>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</si>
  <si>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</si>
  <si>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</si>
  <si>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</si>
  <si>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</si>
  <si>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</si>
  <si>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</si>
  <si>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</si>
  <si>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</si>
  <si>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</si>
  <si>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</si>
  <si>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</si>
  <si>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</si>
  <si>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</si>
  <si>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</si>
  <si>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</si>
  <si>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</si>
  <si>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</si>
  <si>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</si>
  <si>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</si>
  <si>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</si>
  <si>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</si>
  <si>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</si>
  <si>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</si>
  <si>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</si>
  <si>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</si>
  <si>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</si>
  <si>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</si>
  <si>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</si>
  <si>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</si>
  <si>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</si>
  <si>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</si>
  <si>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</si>
  <si>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</si>
  <si>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</si>
  <si>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</si>
  <si>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</si>
  <si>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</si>
  <si>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</si>
  <si>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</si>
  <si>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</si>
  <si>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</si>
  <si>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</si>
  <si>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</si>
  <si>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</si>
  <si>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</si>
  <si>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</si>
  <si>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</si>
  <si>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</si>
  <si>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</si>
  <si>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</si>
  <si>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</si>
  <si>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</si>
  <si>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</si>
  <si>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</si>
  <si>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</si>
  <si>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</si>
  <si>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</si>
  <si>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</si>
  <si>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</si>
  <si>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</si>
  <si>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</si>
  <si>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</si>
  <si>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</si>
  <si>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</si>
  <si>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</si>
  <si>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</si>
  <si>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</si>
  <si>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</si>
  <si>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</si>
  <si>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</si>
  <si>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</si>
  <si>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</si>
  <si>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</si>
  <si>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</si>
  <si>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</si>
  <si>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</si>
  <si>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</si>
  <si>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</si>
  <si>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</si>
  <si>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</si>
  <si>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</si>
  <si>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</si>
  <si>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</si>
  <si>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</si>
  <si>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</si>
  <si>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</si>
  <si>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</si>
  <si>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</si>
  <si>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</si>
  <si>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</si>
  <si>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</si>
  <si>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</si>
  <si>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</si>
  <si>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</si>
  <si>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</si>
  <si>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</si>
  <si>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</si>
  <si>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</si>
  <si>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</si>
  <si>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</si>
  <si>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</si>
  <si>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</si>
  <si>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</si>
  <si>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</si>
  <si>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</si>
  <si>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</si>
  <si>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</si>
  <si>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</si>
  <si>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</si>
  <si>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</si>
  <si>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</si>
  <si>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</si>
  <si>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</si>
  <si>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</si>
  <si>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</si>
  <si>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</si>
  <si>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</si>
  <si>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</si>
  <si>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</si>
  <si>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</si>
  <si>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</si>
  <si>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</si>
  <si>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</si>
  <si>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</si>
  <si>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</si>
  <si>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</si>
  <si>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</si>
  <si>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</si>
  <si>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</si>
  <si>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</si>
  <si>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</si>
  <si>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</si>
  <si>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</si>
  <si>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</si>
  <si>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</si>
  <si>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</si>
  <si>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</si>
  <si>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</si>
  <si>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</si>
  <si>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</si>
  <si>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</si>
  <si>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</si>
  <si>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</si>
  <si>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</si>
  <si>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</si>
  <si>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</si>
  <si>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</si>
  <si>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</si>
  <si>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</si>
  <si>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</si>
  <si>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</si>
  <si>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</si>
  <si>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</si>
  <si>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</si>
  <si>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</si>
  <si>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</si>
  <si>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</si>
  <si>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</si>
  <si>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</si>
  <si>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</si>
  <si>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</si>
  <si>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</si>
  <si>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</si>
  <si>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</si>
  <si>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</si>
  <si>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</si>
  <si>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</si>
  <si>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</si>
  <si>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</si>
  <si>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</si>
  <si>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</si>
  <si>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</si>
  <si>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</si>
  <si>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</si>
  <si>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</si>
  <si>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</si>
  <si>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</si>
  <si>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</si>
  <si>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</si>
  <si>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</si>
  <si>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</si>
  <si>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</si>
  <si>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</si>
  <si>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</si>
  <si>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</si>
  <si>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</si>
  <si>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</si>
  <si>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</si>
  <si>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</si>
  <si>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</si>
  <si>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</si>
  <si>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</si>
  <si>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</si>
  <si>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</si>
  <si>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</si>
  <si>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</si>
  <si>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</si>
  <si>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</si>
  <si>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</si>
  <si>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</si>
  <si>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</si>
  <si>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</si>
  <si>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</si>
  <si>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</si>
  <si>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</si>
  <si>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</si>
  <si>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</si>
  <si>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</si>
  <si>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</si>
  <si>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</si>
  <si>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</si>
  <si>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</si>
  <si>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</si>
  <si>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</si>
  <si>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</si>
  <si>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</si>
  <si>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</si>
  <si>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</si>
  <si>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</si>
  <si>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</si>
  <si>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</si>
  <si>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</si>
  <si>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</si>
  <si>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</si>
  <si>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</si>
  <si>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</si>
  <si>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</si>
  <si>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</si>
  <si>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</si>
  <si>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</si>
  <si>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</si>
  <si>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</si>
  <si>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</si>
  <si>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</si>
  <si>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</si>
  <si>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</si>
  <si>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</si>
  <si>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</si>
  <si>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</si>
  <si>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</si>
  <si>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</si>
  <si>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</si>
  <si>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</si>
  <si>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</si>
  <si>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</si>
  <si>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</si>
  <si>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</si>
  <si>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</si>
  <si>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</si>
  <si>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</si>
  <si>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</si>
  <si>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DIRECTOR GENERAL</t>
  </si>
  <si>
    <t>DIRECTOR ECONOMIC</t>
  </si>
  <si>
    <t>DAN STOICA</t>
  </si>
  <si>
    <t>EC.EMANOELA DRAGHICI</t>
  </si>
  <si>
    <t>INTOCMIT</t>
  </si>
  <si>
    <t>SEF SERVICIU BFC</t>
  </si>
  <si>
    <t>EC.MIHAELA CORINA CHELARU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</si>
</sst>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2">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2" borderId="1" xfId="0" applyNumberFormat="1" applyFont="1" applyFill="1" applyBorder="1"/>
    <xf numFmtId="4" fontId="6" fillId="2" borderId="1" xfId="3" applyNumberFormat="1" applyFont="1" applyFill="1" applyBorder="1" applyAlignment="1" applyProtection="1">
      <alignment horizontal="right" wrapText="1"/>
    </xf>
    <xf numFmtId="4" fontId="3" fillId="0" borderId="1" xfId="0" applyNumberFormat="1" applyFont="1" applyBorder="1"/>
    <xf numFmtId="4" fontId="7" fillId="0" borderId="1" xfId="0" applyNumberFormat="1" applyFont="1" applyBorder="1" applyAlignment="1">
      <alignment horizontal="right"/>
    </xf>
    <xf numFmtId="4" fontId="6" fillId="0" borderId="0" xfId="0" applyNumberFormat="1" applyFont="1" applyFill="1"/>
    <xf numFmtId="4" fontId="3" fillId="3" borderId="1" xfId="0" applyNumberFormat="1" applyFont="1" applyFill="1" applyBorder="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9)%20FEB%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78217524.609999999</v>
          </cell>
        </row>
        <row r="14">
          <cell r="F14">
            <v>77957897.420000002</v>
          </cell>
        </row>
        <row r="17">
          <cell r="F17">
            <v>172054</v>
          </cell>
        </row>
        <row r="22">
          <cell r="F22">
            <v>-5</v>
          </cell>
        </row>
        <row r="24">
          <cell r="F24">
            <v>11389</v>
          </cell>
        </row>
        <row r="26">
          <cell r="F26">
            <v>3433155.42</v>
          </cell>
        </row>
        <row r="27">
          <cell r="F27">
            <v>74341304</v>
          </cell>
        </row>
        <row r="29">
          <cell r="F29">
            <v>71967266</v>
          </cell>
        </row>
        <row r="30">
          <cell r="F30">
            <v>-351344</v>
          </cell>
        </row>
        <row r="32">
          <cell r="F32">
            <v>680166</v>
          </cell>
        </row>
        <row r="37">
          <cell r="F37">
            <v>131</v>
          </cell>
        </row>
        <row r="42">
          <cell r="F42">
            <v>6308</v>
          </cell>
        </row>
        <row r="43">
          <cell r="F43">
            <v>168</v>
          </cell>
        </row>
        <row r="44">
          <cell r="F44">
            <v>465770</v>
          </cell>
        </row>
        <row r="45">
          <cell r="F45">
            <v>16092</v>
          </cell>
        </row>
        <row r="46">
          <cell r="F46">
            <v>900</v>
          </cell>
        </row>
        <row r="48">
          <cell r="F48">
            <v>40455</v>
          </cell>
        </row>
        <row r="49">
          <cell r="F49">
            <v>1515392</v>
          </cell>
        </row>
        <row r="51">
          <cell r="F51">
            <v>44687.19</v>
          </cell>
        </row>
        <row r="54">
          <cell r="F54">
            <v>16844.79</v>
          </cell>
        </row>
        <row r="59">
          <cell r="F59">
            <v>-1947</v>
          </cell>
        </row>
        <row r="61">
          <cell r="F61">
            <v>29789.4</v>
          </cell>
        </row>
        <row r="70">
          <cell r="F70"/>
        </row>
        <row r="78">
          <cell r="F78"/>
        </row>
        <row r="79">
          <cell r="F79">
            <v>81</v>
          </cell>
        </row>
        <row r="82">
          <cell r="F82">
            <v>80</v>
          </cell>
        </row>
        <row r="83">
          <cell r="F83">
            <v>-3</v>
          </cell>
        </row>
        <row r="86">
          <cell r="F86">
            <v>4</v>
          </cell>
        </row>
        <row r="106">
          <cell r="F106">
            <v>214859</v>
          </cell>
        </row>
      </sheetData>
      <sheetData sheetId="1">
        <row r="7">
          <cell r="G7">
            <v>214998262.62</v>
          </cell>
        </row>
        <row r="25">
          <cell r="G25">
            <v>836462</v>
          </cell>
        </row>
        <row r="26">
          <cell r="G26">
            <v>113368</v>
          </cell>
        </row>
        <row r="27">
          <cell r="G27">
            <v>5151</v>
          </cell>
        </row>
        <row r="28">
          <cell r="G28">
            <v>2812</v>
          </cell>
        </row>
        <row r="31">
          <cell r="G31">
            <v>37496</v>
          </cell>
        </row>
        <row r="32">
          <cell r="G32">
            <v>37963</v>
          </cell>
        </row>
        <row r="42">
          <cell r="G42">
            <v>23311</v>
          </cell>
        </row>
        <row r="46">
          <cell r="G46">
            <v>11621.49</v>
          </cell>
        </row>
        <row r="47">
          <cell r="G47">
            <v>0</v>
          </cell>
        </row>
        <row r="48">
          <cell r="G48">
            <v>36875.68</v>
          </cell>
        </row>
        <row r="49">
          <cell r="G49">
            <v>2204.92</v>
          </cell>
        </row>
        <row r="50">
          <cell r="G50">
            <v>5010.2299999999996</v>
          </cell>
        </row>
        <row r="51">
          <cell r="G51">
            <v>0</v>
          </cell>
        </row>
        <row r="52">
          <cell r="G52">
            <v>10402.41</v>
          </cell>
        </row>
        <row r="54">
          <cell r="G54">
            <v>8608.98</v>
          </cell>
        </row>
        <row r="55">
          <cell r="G55">
            <v>57508.9</v>
          </cell>
        </row>
        <row r="57">
          <cell r="G57">
            <v>6234.41</v>
          </cell>
        </row>
        <row r="67">
          <cell r="G67">
            <v>1725.5</v>
          </cell>
        </row>
        <row r="68">
          <cell r="G68">
            <v>1000</v>
          </cell>
        </row>
        <row r="71">
          <cell r="G71">
            <v>35</v>
          </cell>
        </row>
        <row r="88">
          <cell r="G88">
            <v>-5291.33</v>
          </cell>
        </row>
        <row r="92">
          <cell r="G92">
            <v>23918640</v>
          </cell>
        </row>
        <row r="93">
          <cell r="G93">
            <v>4316734.4800000004</v>
          </cell>
        </row>
        <row r="95">
          <cell r="G95">
            <v>2415530</v>
          </cell>
        </row>
        <row r="96">
          <cell r="G96">
            <v>80780</v>
          </cell>
        </row>
        <row r="97">
          <cell r="G97">
            <v>28990</v>
          </cell>
        </row>
        <row r="98">
          <cell r="G98">
            <v>5240</v>
          </cell>
        </row>
        <row r="99">
          <cell r="G99">
            <v>302658.26</v>
          </cell>
        </row>
        <row r="100">
          <cell r="G100">
            <v>-1083.02</v>
          </cell>
        </row>
        <row r="102">
          <cell r="G102">
            <v>441390</v>
          </cell>
        </row>
        <row r="104">
          <cell r="G104">
            <v>297163.73</v>
          </cell>
        </row>
        <row r="105">
          <cell r="G105">
            <v>7522130</v>
          </cell>
        </row>
        <row r="106">
          <cell r="G106">
            <v>8520</v>
          </cell>
        </row>
        <row r="107">
          <cell r="G107">
            <v>160973.35</v>
          </cell>
        </row>
        <row r="108">
          <cell r="G108">
            <v>0</v>
          </cell>
        </row>
        <row r="109">
          <cell r="G109">
            <v>5515356.1600000001</v>
          </cell>
        </row>
        <row r="111">
          <cell r="G111">
            <v>3452414.52</v>
          </cell>
        </row>
        <row r="116">
          <cell r="G116">
            <v>-7732.7</v>
          </cell>
        </row>
        <row r="118">
          <cell r="G118">
            <v>414570</v>
          </cell>
        </row>
        <row r="119">
          <cell r="G119">
            <v>214345.02000000002</v>
          </cell>
        </row>
        <row r="120">
          <cell r="G120">
            <v>121103.94</v>
          </cell>
        </row>
        <row r="133">
          <cell r="G133">
            <v>6021280</v>
          </cell>
        </row>
        <row r="135">
          <cell r="G135">
            <v>1148000</v>
          </cell>
        </row>
        <row r="139">
          <cell r="G139">
            <v>12177160</v>
          </cell>
        </row>
        <row r="140">
          <cell r="G140">
            <v>6012115.0700000003</v>
          </cell>
        </row>
        <row r="141">
          <cell r="G141">
            <v>6165044.9299999997</v>
          </cell>
        </row>
        <row r="142">
          <cell r="G142">
            <v>503190</v>
          </cell>
        </row>
        <row r="143">
          <cell r="G143">
            <v>550000</v>
          </cell>
        </row>
        <row r="144">
          <cell r="G144">
            <v>147240</v>
          </cell>
        </row>
        <row r="145">
          <cell r="G145"/>
        </row>
        <row r="146">
          <cell r="G146">
            <v>-5655.98</v>
          </cell>
        </row>
        <row r="148">
          <cell r="G148">
            <v>7334377.0499999998</v>
          </cell>
        </row>
        <row r="151">
          <cell r="G151">
            <v>-4212.07</v>
          </cell>
        </row>
        <row r="153">
          <cell r="G153">
            <v>263293.74</v>
          </cell>
        </row>
        <row r="157">
          <cell r="G157">
            <v>3178186.59</v>
          </cell>
        </row>
        <row r="159">
          <cell r="G159">
            <v>5657.08</v>
          </cell>
        </row>
        <row r="162">
          <cell r="G162">
            <v>-131</v>
          </cell>
        </row>
        <row r="164">
          <cell r="G164">
            <v>595000</v>
          </cell>
        </row>
        <row r="167">
          <cell r="G167">
            <v>-2280</v>
          </cell>
        </row>
        <row r="168">
          <cell r="G168">
            <v>125000</v>
          </cell>
        </row>
        <row r="172">
          <cell r="G172">
            <v>50057586.060000002</v>
          </cell>
        </row>
        <row r="176">
          <cell r="G176">
            <v>946560</v>
          </cell>
        </row>
        <row r="177">
          <cell r="G177">
            <v>-146666.76999999999</v>
          </cell>
        </row>
        <row r="179">
          <cell r="G179">
            <v>550000</v>
          </cell>
        </row>
        <row r="182">
          <cell r="G182">
            <v>167000</v>
          </cell>
        </row>
        <row r="184">
          <cell r="G184">
            <v>8642084.5099999998</v>
          </cell>
        </row>
        <row r="185">
          <cell r="G185">
            <v>-19796.11</v>
          </cell>
        </row>
        <row r="190">
          <cell r="G190">
            <v>37657530</v>
          </cell>
        </row>
        <row r="191">
          <cell r="G191">
            <v>292710</v>
          </cell>
        </row>
        <row r="192">
          <cell r="G192">
            <v>141792</v>
          </cell>
        </row>
        <row r="194">
          <cell r="G194">
            <v>1498147</v>
          </cell>
        </row>
        <row r="195">
          <cell r="G195">
            <v>1561328</v>
          </cell>
        </row>
        <row r="196">
          <cell r="G196">
            <v>281604</v>
          </cell>
        </row>
        <row r="198">
          <cell r="G198">
            <v>150657</v>
          </cell>
        </row>
        <row r="208">
          <cell r="G208">
            <v>23061983</v>
          </cell>
        </row>
        <row r="209">
          <cell r="G209">
            <v>7733085</v>
          </cell>
        </row>
        <row r="210">
          <cell r="G210">
            <v>-7435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5"/>
  <sheetViews>
    <sheetView zoomScale="86" zoomScaleNormal="86" workbookViewId="0">
      <pane xSplit="4" ySplit="6" topLeftCell="E100" activePane="bottomRight" state="frozen"/>
      <selection activeCell="C79" sqref="C79:E79"/>
      <selection pane="topRight" activeCell="C79" sqref="C79:E79"/>
      <selection pane="bottomLeft" activeCell="C79" sqref="C79:E79"/>
      <selection pane="bottomRight" activeCell="B109" sqref="B109:I120"/>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4.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11"/>
      <c r="DJ4" s="111"/>
      <c r="DK4" s="111"/>
      <c r="DL4" s="111"/>
      <c r="DM4" s="111"/>
      <c r="DN4" s="110"/>
      <c r="DO4" s="110"/>
      <c r="DP4" s="110"/>
      <c r="DQ4" s="110"/>
      <c r="DR4" s="110"/>
      <c r="DS4" s="110"/>
      <c r="DT4" s="110"/>
      <c r="DU4" s="110"/>
      <c r="DV4" s="110"/>
      <c r="DW4" s="110"/>
      <c r="DX4" s="110"/>
      <c r="DY4" s="110"/>
      <c r="DZ4" s="110"/>
      <c r="EA4" s="110"/>
      <c r="EB4" s="110"/>
      <c r="EC4" s="110"/>
      <c r="ED4" s="110"/>
      <c r="EE4" s="110"/>
      <c r="EF4" s="110"/>
      <c r="EG4" s="110"/>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103">
        <f>+D8+D64+D105+D91+D88</f>
        <v>589979490</v>
      </c>
      <c r="E7" s="103">
        <f>+E8+E64+E105+E91+E88</f>
        <v>188430700</v>
      </c>
      <c r="F7" s="103">
        <f>+F8+F64+F105+F91+F88</f>
        <v>185796326.32999998</v>
      </c>
      <c r="G7" s="86">
        <f>+G8+G64+G105+G91+G88</f>
        <v>107578801.72</v>
      </c>
      <c r="H7" s="33">
        <f>F7-[1]VENITURI!$F$7</f>
        <v>107578801.71999998</v>
      </c>
      <c r="I7" s="33"/>
      <c r="J7" s="33">
        <f>G7-H7</f>
        <v>0</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517118000</v>
      </c>
      <c r="E8" s="86">
        <f t="shared" si="0"/>
        <v>116213000</v>
      </c>
      <c r="F8" s="86">
        <f t="shared" si="0"/>
        <v>117013616.33</v>
      </c>
      <c r="G8" s="86">
        <f t="shared" si="0"/>
        <v>39011031.720000006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516303000</v>
      </c>
      <c r="E14" s="86">
        <f t="shared" si="2"/>
        <v>116015000</v>
      </c>
      <c r="F14" s="86">
        <f t="shared" si="2"/>
        <v>116923918.69</v>
      </c>
      <c r="G14" s="86">
        <f t="shared" si="2"/>
        <v>38966021.270000003</v>
      </c>
      <c r="H14" s="33">
        <f>F14-[1]VENITURI!$F$14</f>
        <v>38966021.269999996</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23328000</v>
      </c>
      <c r="E15" s="86">
        <f t="shared" si="3"/>
        <v>6710000</v>
      </c>
      <c r="F15" s="86">
        <f t="shared" si="3"/>
        <v>5437055.6900000004</v>
      </c>
      <c r="G15" s="86">
        <f t="shared" si="3"/>
        <v>1820462.2700000005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197192</v>
      </c>
      <c r="G16" s="86">
        <f t="shared" si="4"/>
        <v>25143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197197</v>
      </c>
      <c r="G17" s="45">
        <f>F17-[1]VENITURI!$F$17</f>
        <v>25143</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v>-5</v>
      </c>
      <c r="G22" s="45">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13797</v>
      </c>
      <c r="G23" s="86">
        <f t="shared" si="5"/>
        <v>2408</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13797</v>
      </c>
      <c r="G24" s="45">
        <f>F24-[1]VENITURI!$F$24</f>
        <v>2408</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23328000</v>
      </c>
      <c r="E26" s="86">
        <v>6710000</v>
      </c>
      <c r="F26" s="45">
        <v>5226066.6900000004</v>
      </c>
      <c r="G26" s="45">
        <f>F26-[1]VENITURI!$F$26</f>
        <v>1792911.2700000005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492975000</v>
      </c>
      <c r="E27" s="86">
        <f t="shared" si="6"/>
        <v>109305000</v>
      </c>
      <c r="F27" s="86">
        <f t="shared" si="6"/>
        <v>111486863</v>
      </c>
      <c r="G27" s="86">
        <f t="shared" si="6"/>
        <v>37145559</v>
      </c>
      <c r="H27" s="33">
        <f>F27-[1]VENITURI!$F$27</f>
        <v>37145559</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0" x14ac:dyDescent="0.3">
      <c r="A28" s="65" t="s">
        <v>50</v>
      </c>
      <c r="B28" s="66" t="s">
        <v>51</v>
      </c>
      <c r="C28" s="86">
        <f>C29+C30+C31+C32+C33</f>
        <v>0</v>
      </c>
      <c r="D28" s="86">
        <f t="shared" ref="D28:G28" si="7">D29+D30+D31+D32+D33</f>
        <v>478378000</v>
      </c>
      <c r="E28" s="86">
        <f t="shared" si="7"/>
        <v>105731000</v>
      </c>
      <c r="F28" s="86">
        <f t="shared" si="7"/>
        <v>108214723</v>
      </c>
      <c r="G28" s="86">
        <f t="shared" si="7"/>
        <v>35918635</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478378000</v>
      </c>
      <c r="E29" s="86">
        <v>105731000</v>
      </c>
      <c r="F29" s="45">
        <v>107512354</v>
      </c>
      <c r="G29" s="45">
        <f>F29-[1]VENITURI!$F$29</f>
        <v>35545088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-688305</v>
      </c>
      <c r="G30" s="45">
        <f>F30-[1]VENITURI!$F$30</f>
        <v>-336961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1390674</v>
      </c>
      <c r="G32" s="45">
        <f>F32-[1]VENITURI!$F$32</f>
        <v>710508</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3000</v>
      </c>
      <c r="E36" s="86">
        <v>3000</v>
      </c>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79</v>
      </c>
      <c r="G37" s="45">
        <f>F37-[1]VENITURI!$F$37</f>
        <v>-52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46000</v>
      </c>
      <c r="E42" s="86">
        <v>12000</v>
      </c>
      <c r="F42" s="45">
        <v>11431</v>
      </c>
      <c r="G42" s="45">
        <f>F42-[1]VENITURI!$F$42</f>
        <v>5123</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-78</v>
      </c>
      <c r="G43" s="45">
        <f>F43-[1]VENITURI!$F$43</f>
        <v>-246</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707596</v>
      </c>
      <c r="G44" s="45">
        <f>F44-[1]VENITURI!$F$44</f>
        <v>241826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x14ac:dyDescent="0.3">
      <c r="A45" s="67" t="s">
        <v>84</v>
      </c>
      <c r="B45" s="68" t="s">
        <v>85</v>
      </c>
      <c r="C45" s="45"/>
      <c r="D45" s="86">
        <v>88000</v>
      </c>
      <c r="E45" s="86">
        <v>21000</v>
      </c>
      <c r="F45" s="45">
        <v>23081</v>
      </c>
      <c r="G45" s="45">
        <f>F45-[1]VENITURI!$F$45</f>
        <v>6989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4000</v>
      </c>
      <c r="E46" s="86">
        <v>3000</v>
      </c>
      <c r="F46" s="45">
        <v>900</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219000</v>
      </c>
      <c r="E48" s="86">
        <v>58000</v>
      </c>
      <c r="F48" s="45">
        <v>51451</v>
      </c>
      <c r="G48" s="45">
        <f>F48-[1]VENITURI!$F$48</f>
        <v>10996</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14237000</v>
      </c>
      <c r="E49" s="86">
        <v>3477000</v>
      </c>
      <c r="F49" s="45">
        <v>2477680</v>
      </c>
      <c r="G49" s="45">
        <f>F49-[1]VENITURI!$F$49</f>
        <v>962288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815000</v>
      </c>
      <c r="E51" s="86">
        <f t="shared" si="8"/>
        <v>198000</v>
      </c>
      <c r="F51" s="86">
        <f t="shared" si="8"/>
        <v>89697.64</v>
      </c>
      <c r="G51" s="86">
        <f t="shared" si="8"/>
        <v>45010.45</v>
      </c>
      <c r="H51" s="33">
        <f>F51-[1]VENITURI!$F$51</f>
        <v>45010.45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815000</v>
      </c>
      <c r="E52" s="86">
        <f t="shared" si="9"/>
        <v>198000</v>
      </c>
      <c r="F52" s="86">
        <f t="shared" si="9"/>
        <v>29263.34</v>
      </c>
      <c r="G52" s="86">
        <f t="shared" si="9"/>
        <v>12418.55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131000</v>
      </c>
      <c r="E53" s="86">
        <f t="shared" si="10"/>
        <v>34000</v>
      </c>
      <c r="F53" s="86">
        <f t="shared" si="10"/>
        <v>29263.34</v>
      </c>
      <c r="G53" s="86">
        <f t="shared" si="10"/>
        <v>12418.55</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131000</v>
      </c>
      <c r="E54" s="86">
        <v>34000</v>
      </c>
      <c r="F54" s="45">
        <v>29263.34</v>
      </c>
      <c r="G54" s="45">
        <f>F54-[1]VENITURI!$F$54</f>
        <v>12418.55</v>
      </c>
      <c r="H54" s="33">
        <f>F54-[1]VENITURI!$F$54</f>
        <v>12418.55</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684000</v>
      </c>
      <c r="E55" s="86">
        <f t="shared" si="11"/>
        <v>164000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v>684000</v>
      </c>
      <c r="E56" s="86">
        <v>164000</v>
      </c>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0</v>
      </c>
      <c r="E57" s="86">
        <f t="shared" si="12"/>
        <v>0</v>
      </c>
      <c r="F57" s="86">
        <f t="shared" si="12"/>
        <v>60434.3</v>
      </c>
      <c r="G57" s="86">
        <f t="shared" si="12"/>
        <v>32591.9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0</v>
      </c>
      <c r="E58" s="86">
        <f t="shared" si="13"/>
        <v>0</v>
      </c>
      <c r="F58" s="86">
        <f t="shared" si="13"/>
        <v>60434.3</v>
      </c>
      <c r="G58" s="86">
        <f t="shared" si="13"/>
        <v>32591.9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-1947</v>
      </c>
      <c r="G59" s="45">
        <f>F59-[1]VENITURI!$F$59</f>
        <v>0</v>
      </c>
      <c r="H59" s="33">
        <f>F59-[1]VENITURI!$F$59</f>
        <v>0</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v>62381.3</v>
      </c>
      <c r="G60" s="45">
        <f>F60-[1]VENITURI!$F$61</f>
        <v>32591.9</v>
      </c>
      <c r="H60" s="33">
        <f>F60-[1]VENITURI!$F$61</f>
        <v>32591.9</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c r="E61" s="86"/>
      <c r="F61" s="45"/>
      <c r="G61" s="45"/>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72861490</v>
      </c>
      <c r="E64" s="86">
        <f t="shared" si="15"/>
        <v>72217700</v>
      </c>
      <c r="F64" s="86">
        <f t="shared" si="15"/>
        <v>67819599</v>
      </c>
      <c r="G64" s="86">
        <f t="shared" si="15"/>
        <v>67819518</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72861490</v>
      </c>
      <c r="E65" s="86">
        <f t="shared" si="16"/>
        <v>72217700</v>
      </c>
      <c r="F65" s="86">
        <f t="shared" si="16"/>
        <v>67819599</v>
      </c>
      <c r="G65" s="86">
        <f t="shared" si="16"/>
        <v>67819518</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72861450</v>
      </c>
      <c r="E66" s="86">
        <f t="shared" si="17"/>
        <v>72217660</v>
      </c>
      <c r="F66" s="86">
        <f t="shared" si="17"/>
        <v>67819766</v>
      </c>
      <c r="G66" s="86">
        <f t="shared" si="17"/>
        <v>67819766</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45204770</v>
      </c>
      <c r="E69" s="86">
        <v>45204770</v>
      </c>
      <c r="F69" s="45">
        <v>45204765</v>
      </c>
      <c r="G69" s="45">
        <f>F69-[1]VENITURI!$F$70</f>
        <v>45204765</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5041680</v>
      </c>
      <c r="E76" s="86">
        <v>4397890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22615000</v>
      </c>
      <c r="E78" s="86">
        <v>22615000</v>
      </c>
      <c r="F78" s="45">
        <v>22615001</v>
      </c>
      <c r="G78" s="45">
        <f>F78-[1]VENITURI!$F$78</f>
        <v>22615001</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40</v>
      </c>
      <c r="E79" s="86">
        <f t="shared" si="18"/>
        <v>40</v>
      </c>
      <c r="F79" s="86">
        <f t="shared" si="18"/>
        <v>-167</v>
      </c>
      <c r="G79" s="86">
        <f t="shared" si="18"/>
        <v>-248</v>
      </c>
      <c r="H79" s="33">
        <f>F79-[1]VENITURI!$F$79</f>
        <v>-248</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80</v>
      </c>
      <c r="G82" s="45">
        <f>F82-[1]VENITURI!$F$82</f>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v>30</v>
      </c>
      <c r="E83" s="86">
        <v>30</v>
      </c>
      <c r="F83" s="45">
        <v>-259</v>
      </c>
      <c r="G83" s="45">
        <f>F83-[1]VENITURI!$F$83</f>
        <v>-256</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v>10</v>
      </c>
      <c r="E86" s="86">
        <v>10</v>
      </c>
      <c r="F86" s="45">
        <v>12</v>
      </c>
      <c r="G86" s="45">
        <f>F86-[1]VENITURI!$F$86</f>
        <v>8</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498</v>
      </c>
      <c r="B94" s="83" t="s">
        <v>497</v>
      </c>
      <c r="C94" s="86"/>
      <c r="D94" s="86"/>
      <c r="E94" s="86"/>
      <c r="F94" s="45"/>
      <c r="G94" s="45"/>
      <c r="BN94" s="6"/>
    </row>
    <row r="95" spans="1:139" ht="30" x14ac:dyDescent="0.3">
      <c r="A95" s="81" t="s">
        <v>501</v>
      </c>
      <c r="B95" s="84" t="s">
        <v>500</v>
      </c>
      <c r="C95" s="86">
        <f>C96+C97</f>
        <v>0</v>
      </c>
      <c r="D95" s="86">
        <f t="shared" ref="D95:G95" si="22">D96+D97</f>
        <v>0</v>
      </c>
      <c r="E95" s="86">
        <f t="shared" si="22"/>
        <v>0</v>
      </c>
      <c r="F95" s="86">
        <f t="shared" si="22"/>
        <v>0</v>
      </c>
      <c r="G95" s="86">
        <f t="shared" si="22"/>
        <v>0</v>
      </c>
      <c r="BN95" s="6"/>
    </row>
    <row r="96" spans="1:139" x14ac:dyDescent="0.3">
      <c r="A96" s="81" t="s">
        <v>502</v>
      </c>
      <c r="B96" s="83" t="s">
        <v>467</v>
      </c>
      <c r="C96" s="86"/>
      <c r="D96" s="86"/>
      <c r="E96" s="86"/>
      <c r="F96" s="45"/>
      <c r="G96" s="45"/>
      <c r="BN96" s="6"/>
    </row>
    <row r="97" spans="1:174" x14ac:dyDescent="0.3">
      <c r="A97" s="81" t="s">
        <v>503</v>
      </c>
      <c r="B97" s="83" t="s">
        <v>497</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963111</v>
      </c>
      <c r="G105" s="86">
        <f t="shared" si="26"/>
        <v>748252</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963111</v>
      </c>
      <c r="G106" s="45">
        <f>F106-[1]VENITURI!$F$106</f>
        <v>748252</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512</v>
      </c>
      <c r="C109" s="5"/>
      <c r="D109" s="46"/>
      <c r="E109" s="46" t="s">
        <v>513</v>
      </c>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5" t="s">
        <v>514</v>
      </c>
      <c r="E110" s="46" t="s">
        <v>515</v>
      </c>
    </row>
    <row r="113" spans="7:7" x14ac:dyDescent="0.3">
      <c r="G113" s="5" t="s">
        <v>516</v>
      </c>
    </row>
    <row r="114" spans="7:7" x14ac:dyDescent="0.3">
      <c r="G114" s="5" t="s">
        <v>517</v>
      </c>
    </row>
    <row r="115" spans="7:7" x14ac:dyDescent="0.3">
      <c r="G115" s="5" t="s">
        <v>518</v>
      </c>
    </row>
  </sheetData>
  <protectedRanges>
    <protectedRange sqref="C85:C86 C69:C81 C61 C29:C50 C54:C55 F80:G81 C17:C26 F61:G61 F90:G90 D23:G23 D55:G55 C57:G57 C64:G65 D79:G79 F93:G94 F96:G97 F17:G22 F24:G26 F29:G50 F54:G54 G59:G60 F69:G78 G82:G83 F85:G87 G106"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P243"/>
  <sheetViews>
    <sheetView tabSelected="1" zoomScale="85" zoomScaleNormal="85" workbookViewId="0">
      <pane xSplit="3" ySplit="6" topLeftCell="D178" activePane="bottomRight" state="frozen"/>
      <selection activeCell="G7" sqref="G7:H209"/>
      <selection pane="topRight" activeCell="G7" sqref="G7:H209"/>
      <selection pane="bottomLeft" activeCell="G7" sqref="G7:H209"/>
      <selection pane="bottomRight" activeCell="K132" sqref="K132:K133"/>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5.85546875" style="4" customWidth="1"/>
    <col min="6" max="6" width="15.7109375" style="4" bestFit="1" customWidth="1"/>
    <col min="7" max="7" width="15.42578125" style="4" bestFit="1" customWidth="1"/>
    <col min="8" max="8" width="16.5703125" style="4" customWidth="1"/>
    <col min="9" max="9" width="12.7109375" style="5" bestFit="1" customWidth="1"/>
    <col min="10" max="16384" width="9.140625" style="5"/>
  </cols>
  <sheetData>
    <row r="1" spans="1:9" ht="17.25" x14ac:dyDescent="0.3">
      <c r="B1" s="2" t="s">
        <v>507</v>
      </c>
      <c r="C1" s="3"/>
    </row>
    <row r="2" spans="1:9" x14ac:dyDescent="0.3">
      <c r="B2" s="3"/>
      <c r="C2" s="3"/>
    </row>
    <row r="3" spans="1:9" x14ac:dyDescent="0.3">
      <c r="B3" s="3"/>
      <c r="C3" s="3"/>
      <c r="D3" s="6"/>
    </row>
    <row r="4" spans="1:9" x14ac:dyDescent="0.3">
      <c r="D4" s="7"/>
      <c r="E4" s="7"/>
      <c r="F4" s="8"/>
      <c r="G4" s="9"/>
      <c r="H4" s="98" t="s">
        <v>466</v>
      </c>
    </row>
    <row r="5" spans="1:9" s="13" customFormat="1" ht="75" x14ac:dyDescent="0.2">
      <c r="A5" s="10" t="s">
        <v>1</v>
      </c>
      <c r="B5" s="11" t="s">
        <v>2</v>
      </c>
      <c r="C5" s="11" t="s">
        <v>3</v>
      </c>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104">
        <f t="shared" ref="D7:H7" si="1">+D8+D16</f>
        <v>554762990</v>
      </c>
      <c r="E7" s="104">
        <f t="shared" si="1"/>
        <v>550536770</v>
      </c>
      <c r="F7" s="104">
        <f t="shared" si="1"/>
        <v>315553340</v>
      </c>
      <c r="G7" s="87">
        <f t="shared" si="1"/>
        <v>313652538.35000002</v>
      </c>
      <c r="H7" s="87">
        <f t="shared" si="1"/>
        <v>98654275.730000004</v>
      </c>
      <c r="I7" s="107">
        <f>G7-[1]CHELTUIELI!$G$7</f>
        <v>98654275.730000019</v>
      </c>
    </row>
    <row r="8" spans="1:9" s="19" customFormat="1" x14ac:dyDescent="0.3">
      <c r="A8" s="17" t="s">
        <v>202</v>
      </c>
      <c r="B8" s="20" t="s">
        <v>189</v>
      </c>
      <c r="C8" s="88">
        <f t="shared" ref="C8" si="2">+C9+C10+C13+C11+C12+C15+C187+C14</f>
        <v>0</v>
      </c>
      <c r="D8" s="88">
        <f t="shared" ref="D8:H8" si="3">+D9+D10+D13+D11+D12+D15+D187+D14</f>
        <v>554762990</v>
      </c>
      <c r="E8" s="88">
        <f t="shared" si="3"/>
        <v>550536770</v>
      </c>
      <c r="F8" s="88">
        <f t="shared" si="3"/>
        <v>315553340</v>
      </c>
      <c r="G8" s="88">
        <f t="shared" si="3"/>
        <v>313652538.35000002</v>
      </c>
      <c r="H8" s="88">
        <f t="shared" si="3"/>
        <v>98654275.730000004</v>
      </c>
    </row>
    <row r="9" spans="1:9" s="19" customFormat="1" x14ac:dyDescent="0.3">
      <c r="A9" s="17" t="s">
        <v>204</v>
      </c>
      <c r="B9" s="20" t="s">
        <v>190</v>
      </c>
      <c r="C9" s="88">
        <f t="shared" ref="C9" si="4">+C23</f>
        <v>0</v>
      </c>
      <c r="D9" s="88">
        <f t="shared" ref="D9:H9" si="5">+D23</f>
        <v>6596000</v>
      </c>
      <c r="E9" s="88">
        <f t="shared" si="5"/>
        <v>6596000</v>
      </c>
      <c r="F9" s="88">
        <f t="shared" si="5"/>
        <v>1584570</v>
      </c>
      <c r="G9" s="88">
        <f t="shared" si="5"/>
        <v>1584310</v>
      </c>
      <c r="H9" s="88">
        <f t="shared" si="5"/>
        <v>527747</v>
      </c>
    </row>
    <row r="10" spans="1:9" s="19" customFormat="1" ht="16.5" customHeight="1" x14ac:dyDescent="0.3">
      <c r="A10" s="17" t="s">
        <v>205</v>
      </c>
      <c r="B10" s="20" t="s">
        <v>191</v>
      </c>
      <c r="C10" s="88">
        <f t="shared" ref="C10" si="6">+C44</f>
        <v>0</v>
      </c>
      <c r="D10" s="88">
        <f t="shared" ref="D10:H10" si="7">+D44</f>
        <v>276267990</v>
      </c>
      <c r="E10" s="88">
        <f t="shared" si="7"/>
        <v>272041770</v>
      </c>
      <c r="F10" s="88">
        <f t="shared" si="7"/>
        <v>208576720</v>
      </c>
      <c r="G10" s="88">
        <f t="shared" si="7"/>
        <v>207250311.69</v>
      </c>
      <c r="H10" s="88">
        <f t="shared" si="7"/>
        <v>65487164.089999996</v>
      </c>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9" s="19" customFormat="1" ht="30" x14ac:dyDescent="0.3">
      <c r="A12" s="17" t="s">
        <v>208</v>
      </c>
      <c r="B12" s="20" t="s">
        <v>193</v>
      </c>
      <c r="C12" s="88">
        <f t="shared" ref="C12" si="10">C188</f>
        <v>0</v>
      </c>
      <c r="D12" s="88">
        <f t="shared" ref="D12:H12" si="11">D188</f>
        <v>205347000</v>
      </c>
      <c r="E12" s="88">
        <f t="shared" si="11"/>
        <v>205347000</v>
      </c>
      <c r="F12" s="88">
        <f t="shared" si="11"/>
        <v>62532050</v>
      </c>
      <c r="G12" s="88">
        <f t="shared" si="11"/>
        <v>62283776</v>
      </c>
      <c r="H12" s="88">
        <f t="shared" si="11"/>
        <v>20700008</v>
      </c>
    </row>
    <row r="13" spans="1:9" s="19" customFormat="1" ht="16.5" customHeight="1" x14ac:dyDescent="0.3">
      <c r="A13" s="17" t="s">
        <v>209</v>
      </c>
      <c r="B13" s="20" t="s">
        <v>194</v>
      </c>
      <c r="C13" s="88">
        <f t="shared" ref="C13" si="12">C205</f>
        <v>0</v>
      </c>
      <c r="D13" s="88">
        <f t="shared" ref="D13:H13" si="13">D205</f>
        <v>66552000</v>
      </c>
      <c r="E13" s="88">
        <f t="shared" si="13"/>
        <v>66552000</v>
      </c>
      <c r="F13" s="88">
        <f t="shared" si="13"/>
        <v>42860000</v>
      </c>
      <c r="G13" s="88">
        <f t="shared" si="13"/>
        <v>42840257</v>
      </c>
      <c r="H13" s="88">
        <f t="shared" si="13"/>
        <v>12052624</v>
      </c>
    </row>
    <row r="14" spans="1:9"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9"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C187+C211</f>
        <v>0</v>
      </c>
      <c r="D18" s="88">
        <f t="shared" ref="D18:H18" si="22">D187+D211</f>
        <v>0</v>
      </c>
      <c r="E18" s="88">
        <f t="shared" si="22"/>
        <v>0</v>
      </c>
      <c r="F18" s="88">
        <f t="shared" si="22"/>
        <v>0</v>
      </c>
      <c r="G18" s="88">
        <f t="shared" si="22"/>
        <v>-313551.33999999997</v>
      </c>
      <c r="H18" s="88">
        <f t="shared" si="22"/>
        <v>-113267.36000000002</v>
      </c>
    </row>
    <row r="19" spans="1:8" s="19" customFormat="1" ht="16.5" customHeight="1" x14ac:dyDescent="0.3">
      <c r="A19" s="17" t="s">
        <v>221</v>
      </c>
      <c r="B19" s="20" t="s">
        <v>203</v>
      </c>
      <c r="C19" s="88">
        <f t="shared" ref="C19" si="23">+C20+C16</f>
        <v>0</v>
      </c>
      <c r="D19" s="88">
        <f t="shared" ref="D19:H19" si="24">+D20+D16</f>
        <v>554762990</v>
      </c>
      <c r="E19" s="88">
        <f t="shared" si="24"/>
        <v>550536770</v>
      </c>
      <c r="F19" s="88">
        <f t="shared" si="24"/>
        <v>315553340</v>
      </c>
      <c r="G19" s="88">
        <f t="shared" si="24"/>
        <v>313652538.35000002</v>
      </c>
      <c r="H19" s="88">
        <f t="shared" si="24"/>
        <v>98654275.730000004</v>
      </c>
    </row>
    <row r="20" spans="1:8" s="19" customFormat="1" x14ac:dyDescent="0.3">
      <c r="A20" s="17" t="s">
        <v>223</v>
      </c>
      <c r="B20" s="20" t="s">
        <v>189</v>
      </c>
      <c r="C20" s="88">
        <f t="shared" ref="C20" si="25">C9+C10+C11+C12+C13+C15+C187+C14</f>
        <v>0</v>
      </c>
      <c r="D20" s="88">
        <f t="shared" ref="D20:H20" si="26">D9+D10+D11+D12+D13+D15+D187+D14</f>
        <v>554762990</v>
      </c>
      <c r="E20" s="88">
        <f t="shared" si="26"/>
        <v>550536770</v>
      </c>
      <c r="F20" s="88">
        <f t="shared" si="26"/>
        <v>315553340</v>
      </c>
      <c r="G20" s="88">
        <f t="shared" si="26"/>
        <v>313652538.35000002</v>
      </c>
      <c r="H20" s="88">
        <f t="shared" si="26"/>
        <v>98654275.730000004</v>
      </c>
    </row>
    <row r="21" spans="1:8" s="19" customFormat="1" ht="16.5" customHeight="1" x14ac:dyDescent="0.3">
      <c r="A21" s="21" t="s">
        <v>225</v>
      </c>
      <c r="B21" s="20" t="s">
        <v>206</v>
      </c>
      <c r="C21" s="88">
        <f t="shared" ref="C21" si="27">+C22+C78+C187</f>
        <v>0</v>
      </c>
      <c r="D21" s="88">
        <f t="shared" ref="D21:H21" si="28">+D22+D78+D187</f>
        <v>488210990</v>
      </c>
      <c r="E21" s="88">
        <f t="shared" si="28"/>
        <v>483984770</v>
      </c>
      <c r="F21" s="88">
        <f t="shared" si="28"/>
        <v>272693340</v>
      </c>
      <c r="G21" s="88">
        <f t="shared" si="28"/>
        <v>270812281.35000002</v>
      </c>
      <c r="H21" s="88">
        <f t="shared" si="28"/>
        <v>86601651.730000004</v>
      </c>
    </row>
    <row r="22" spans="1:8" s="19" customFormat="1" ht="16.5" customHeight="1" x14ac:dyDescent="0.3">
      <c r="A22" s="17" t="s">
        <v>227</v>
      </c>
      <c r="B22" s="20" t="s">
        <v>189</v>
      </c>
      <c r="C22" s="88">
        <f t="shared" ref="C22" si="29">+C23+C44+C72+C188+C75+C212</f>
        <v>0</v>
      </c>
      <c r="D22" s="88">
        <f t="shared" ref="D22:H22" si="30">+D23+D44+D72+D188+D75+D212</f>
        <v>488210990</v>
      </c>
      <c r="E22" s="88">
        <f t="shared" si="30"/>
        <v>483984770</v>
      </c>
      <c r="F22" s="88">
        <f t="shared" si="30"/>
        <v>272693340</v>
      </c>
      <c r="G22" s="88">
        <f t="shared" si="30"/>
        <v>271118397.69</v>
      </c>
      <c r="H22" s="88">
        <f t="shared" si="30"/>
        <v>86714919.090000004</v>
      </c>
    </row>
    <row r="23" spans="1:8" s="19" customFormat="1" x14ac:dyDescent="0.3">
      <c r="A23" s="17" t="s">
        <v>229</v>
      </c>
      <c r="B23" s="20" t="s">
        <v>190</v>
      </c>
      <c r="C23" s="88">
        <f t="shared" ref="C23" si="31">+C24+C36+C34</f>
        <v>0</v>
      </c>
      <c r="D23" s="88">
        <f t="shared" ref="D23:H23" si="32">+D24+D36+D34</f>
        <v>6596000</v>
      </c>
      <c r="E23" s="88">
        <f t="shared" si="32"/>
        <v>6596000</v>
      </c>
      <c r="F23" s="88">
        <f t="shared" si="32"/>
        <v>1584570</v>
      </c>
      <c r="G23" s="88">
        <f t="shared" si="32"/>
        <v>1584310</v>
      </c>
      <c r="H23" s="88">
        <f t="shared" si="32"/>
        <v>527747</v>
      </c>
    </row>
    <row r="24" spans="1:8" s="19" customFormat="1" ht="16.5" customHeight="1" x14ac:dyDescent="0.3">
      <c r="A24" s="17" t="s">
        <v>231</v>
      </c>
      <c r="B24" s="20" t="s">
        <v>210</v>
      </c>
      <c r="C24" s="88">
        <f t="shared" ref="C24" si="33">C25+C28+C29+C30+C32+C26+C27+C31</f>
        <v>0</v>
      </c>
      <c r="D24" s="88">
        <f t="shared" ref="D24:H24" si="34">D25+D28+D29+D30+D32+D26+D27+D31</f>
        <v>6367000</v>
      </c>
      <c r="E24" s="88">
        <f t="shared" si="34"/>
        <v>6367000</v>
      </c>
      <c r="F24" s="88">
        <f t="shared" si="34"/>
        <v>1549730</v>
      </c>
      <c r="G24" s="88">
        <f t="shared" si="34"/>
        <v>1549478</v>
      </c>
      <c r="H24" s="88">
        <f t="shared" si="34"/>
        <v>516226</v>
      </c>
    </row>
    <row r="25" spans="1:8" s="19" customFormat="1" ht="16.5" customHeight="1" x14ac:dyDescent="0.3">
      <c r="A25" s="22" t="s">
        <v>233</v>
      </c>
      <c r="B25" s="23" t="s">
        <v>212</v>
      </c>
      <c r="C25" s="89"/>
      <c r="D25" s="90">
        <v>5335000</v>
      </c>
      <c r="E25" s="90">
        <v>5335000</v>
      </c>
      <c r="F25" s="90">
        <v>1251610</v>
      </c>
      <c r="G25" s="45">
        <v>1251610</v>
      </c>
      <c r="H25" s="45">
        <f>G25-[1]CHELTUIELI!$G$25</f>
        <v>415148</v>
      </c>
    </row>
    <row r="26" spans="1:8" s="19" customFormat="1" x14ac:dyDescent="0.3">
      <c r="A26" s="22" t="s">
        <v>235</v>
      </c>
      <c r="B26" s="23" t="s">
        <v>214</v>
      </c>
      <c r="C26" s="89"/>
      <c r="D26" s="90">
        <v>662000</v>
      </c>
      <c r="E26" s="90">
        <v>662000</v>
      </c>
      <c r="F26" s="90">
        <v>170560</v>
      </c>
      <c r="G26" s="45">
        <v>170552</v>
      </c>
      <c r="H26" s="45">
        <f>G26-[1]CHELTUIELI!$G$26</f>
        <v>57184</v>
      </c>
    </row>
    <row r="27" spans="1:8" s="19" customFormat="1" x14ac:dyDescent="0.3">
      <c r="A27" s="22" t="s">
        <v>237</v>
      </c>
      <c r="B27" s="23" t="s">
        <v>216</v>
      </c>
      <c r="C27" s="89"/>
      <c r="D27" s="90">
        <v>33000</v>
      </c>
      <c r="E27" s="90">
        <v>33000</v>
      </c>
      <c r="F27" s="90">
        <v>8170</v>
      </c>
      <c r="G27" s="45">
        <v>8155</v>
      </c>
      <c r="H27" s="45">
        <f>G27-[1]CHELTUIELI!$G$27</f>
        <v>3004</v>
      </c>
    </row>
    <row r="28" spans="1:8" s="19" customFormat="1" ht="16.5" customHeight="1" x14ac:dyDescent="0.3">
      <c r="A28" s="22" t="s">
        <v>239</v>
      </c>
      <c r="B28" s="24" t="s">
        <v>218</v>
      </c>
      <c r="C28" s="89"/>
      <c r="D28" s="90">
        <v>16000</v>
      </c>
      <c r="E28" s="90">
        <v>16000</v>
      </c>
      <c r="F28" s="90">
        <v>4310</v>
      </c>
      <c r="G28" s="45">
        <v>4292</v>
      </c>
      <c r="H28" s="45">
        <f>G28-[1]CHELTUIELI!$G$28</f>
        <v>1480</v>
      </c>
    </row>
    <row r="29" spans="1:8" s="19" customFormat="1" ht="16.5" customHeight="1" x14ac:dyDescent="0.3">
      <c r="A29" s="22" t="s">
        <v>241</v>
      </c>
      <c r="B29" s="24" t="s">
        <v>220</v>
      </c>
      <c r="C29" s="89"/>
      <c r="D29" s="90">
        <v>1000</v>
      </c>
      <c r="E29" s="90">
        <v>1000</v>
      </c>
      <c r="F29" s="90">
        <v>10</v>
      </c>
      <c r="G29" s="45">
        <v>0</v>
      </c>
      <c r="H29" s="45">
        <v>0</v>
      </c>
    </row>
    <row r="30" spans="1:8" ht="16.5" customHeight="1" x14ac:dyDescent="0.3">
      <c r="A30" s="22" t="s">
        <v>243</v>
      </c>
      <c r="B30" s="24" t="s">
        <v>222</v>
      </c>
      <c r="C30" s="89"/>
      <c r="D30" s="90">
        <v>0</v>
      </c>
      <c r="E30" s="90">
        <v>0</v>
      </c>
      <c r="F30" s="90">
        <v>0</v>
      </c>
      <c r="G30" s="45">
        <v>0</v>
      </c>
      <c r="H30" s="45">
        <v>0</v>
      </c>
    </row>
    <row r="31" spans="1:8" ht="16.5" customHeight="1" x14ac:dyDescent="0.3">
      <c r="A31" s="22" t="s">
        <v>244</v>
      </c>
      <c r="B31" s="24" t="s">
        <v>224</v>
      </c>
      <c r="C31" s="89"/>
      <c r="D31" s="90">
        <v>210000</v>
      </c>
      <c r="E31" s="90">
        <v>210000</v>
      </c>
      <c r="F31" s="90">
        <v>56600</v>
      </c>
      <c r="G31" s="45">
        <v>56500</v>
      </c>
      <c r="H31" s="45">
        <f>G31-[1]CHELTUIELI!$G$31</f>
        <v>19004</v>
      </c>
    </row>
    <row r="32" spans="1:8" ht="16.5" customHeight="1" x14ac:dyDescent="0.3">
      <c r="A32" s="22" t="s">
        <v>246</v>
      </c>
      <c r="B32" s="24" t="s">
        <v>226</v>
      </c>
      <c r="C32" s="89"/>
      <c r="D32" s="90">
        <v>110000</v>
      </c>
      <c r="E32" s="90">
        <v>110000</v>
      </c>
      <c r="F32" s="90">
        <v>58470</v>
      </c>
      <c r="G32" s="45">
        <v>58369</v>
      </c>
      <c r="H32" s="45">
        <f>G32-[1]CHELTUIELI!$G$32</f>
        <v>20406</v>
      </c>
    </row>
    <row r="33" spans="1:8" ht="16.5" customHeight="1" x14ac:dyDescent="0.3">
      <c r="A33" s="22"/>
      <c r="B33" s="24" t="s">
        <v>228</v>
      </c>
      <c r="C33" s="89"/>
      <c r="D33" s="90">
        <v>0</v>
      </c>
      <c r="E33" s="90">
        <v>0</v>
      </c>
      <c r="F33" s="90">
        <v>0</v>
      </c>
      <c r="G33" s="45">
        <v>0</v>
      </c>
      <c r="H33" s="45">
        <v>0</v>
      </c>
    </row>
    <row r="34" spans="1:8" ht="16.5" customHeight="1" x14ac:dyDescent="0.3">
      <c r="A34" s="22" t="s">
        <v>248</v>
      </c>
      <c r="B34" s="20" t="s">
        <v>230</v>
      </c>
      <c r="C34" s="89">
        <f t="shared" ref="C34:H34" si="35">C35</f>
        <v>0</v>
      </c>
      <c r="D34" s="89">
        <f t="shared" si="35"/>
        <v>86000</v>
      </c>
      <c r="E34" s="89">
        <f t="shared" si="35"/>
        <v>86000</v>
      </c>
      <c r="F34" s="89">
        <f t="shared" si="35"/>
        <v>0</v>
      </c>
      <c r="G34" s="89">
        <f t="shared" si="35"/>
        <v>0</v>
      </c>
      <c r="H34" s="89">
        <f t="shared" si="35"/>
        <v>0</v>
      </c>
    </row>
    <row r="35" spans="1:8" ht="16.5" customHeight="1" x14ac:dyDescent="0.3">
      <c r="A35" s="22" t="s">
        <v>250</v>
      </c>
      <c r="B35" s="24" t="s">
        <v>232</v>
      </c>
      <c r="C35" s="89"/>
      <c r="D35" s="90">
        <v>86000</v>
      </c>
      <c r="E35" s="90">
        <v>86000</v>
      </c>
      <c r="F35" s="90">
        <v>0</v>
      </c>
      <c r="G35" s="45">
        <v>0</v>
      </c>
      <c r="H35" s="45"/>
    </row>
    <row r="36" spans="1:8" ht="16.5" customHeight="1" x14ac:dyDescent="0.3">
      <c r="A36" s="17" t="s">
        <v>252</v>
      </c>
      <c r="B36" s="20" t="s">
        <v>234</v>
      </c>
      <c r="C36" s="88">
        <f t="shared" ref="C36:H36" si="36">+C37+C38+C39+C40+C41+C42+C43</f>
        <v>0</v>
      </c>
      <c r="D36" s="88">
        <f t="shared" si="36"/>
        <v>143000</v>
      </c>
      <c r="E36" s="88">
        <f t="shared" si="36"/>
        <v>143000</v>
      </c>
      <c r="F36" s="88">
        <f t="shared" si="36"/>
        <v>34840</v>
      </c>
      <c r="G36" s="88">
        <f t="shared" si="36"/>
        <v>34832</v>
      </c>
      <c r="H36" s="88">
        <f t="shared" si="36"/>
        <v>11521</v>
      </c>
    </row>
    <row r="37" spans="1:8" ht="16.5" customHeight="1" x14ac:dyDescent="0.3">
      <c r="A37" s="22" t="s">
        <v>254</v>
      </c>
      <c r="B37" s="24" t="s">
        <v>236</v>
      </c>
      <c r="C37" s="89"/>
      <c r="D37" s="90">
        <v>0</v>
      </c>
      <c r="E37" s="90">
        <v>0</v>
      </c>
      <c r="F37" s="90">
        <v>0</v>
      </c>
      <c r="G37" s="45">
        <v>0</v>
      </c>
      <c r="H37" s="45">
        <v>0</v>
      </c>
    </row>
    <row r="38" spans="1:8" ht="16.5" customHeight="1" x14ac:dyDescent="0.3">
      <c r="A38" s="22" t="s">
        <v>256</v>
      </c>
      <c r="B38" s="24" t="s">
        <v>238</v>
      </c>
      <c r="C38" s="89"/>
      <c r="D38" s="90">
        <v>0</v>
      </c>
      <c r="E38" s="90">
        <v>0</v>
      </c>
      <c r="F38" s="90">
        <v>0</v>
      </c>
      <c r="G38" s="45">
        <v>0</v>
      </c>
      <c r="H38" s="45">
        <v>0</v>
      </c>
    </row>
    <row r="39" spans="1:8" s="19" customFormat="1" ht="16.5" customHeight="1" x14ac:dyDescent="0.3">
      <c r="A39" s="22" t="s">
        <v>258</v>
      </c>
      <c r="B39" s="24" t="s">
        <v>240</v>
      </c>
      <c r="C39" s="89"/>
      <c r="D39" s="90">
        <v>0</v>
      </c>
      <c r="E39" s="90">
        <v>0</v>
      </c>
      <c r="F39" s="90">
        <v>0</v>
      </c>
      <c r="G39" s="45">
        <v>0</v>
      </c>
      <c r="H39" s="45">
        <v>0</v>
      </c>
    </row>
    <row r="40" spans="1:8" ht="16.5" customHeight="1" x14ac:dyDescent="0.3">
      <c r="A40" s="22" t="s">
        <v>260</v>
      </c>
      <c r="B40" s="25" t="s">
        <v>242</v>
      </c>
      <c r="C40" s="89"/>
      <c r="D40" s="90">
        <v>0</v>
      </c>
      <c r="E40" s="90">
        <v>0</v>
      </c>
      <c r="F40" s="90">
        <v>0</v>
      </c>
      <c r="G40" s="45">
        <v>0</v>
      </c>
      <c r="H40" s="45">
        <v>0</v>
      </c>
    </row>
    <row r="41" spans="1:8" ht="16.5" customHeight="1" x14ac:dyDescent="0.3">
      <c r="A41" s="22" t="s">
        <v>262</v>
      </c>
      <c r="B41" s="25" t="s">
        <v>41</v>
      </c>
      <c r="C41" s="89"/>
      <c r="D41" s="90">
        <v>0</v>
      </c>
      <c r="E41" s="90">
        <v>0</v>
      </c>
      <c r="F41" s="90">
        <v>0</v>
      </c>
      <c r="G41" s="45">
        <v>0</v>
      </c>
      <c r="H41" s="45">
        <v>0</v>
      </c>
    </row>
    <row r="42" spans="1:8" ht="16.5" customHeight="1" x14ac:dyDescent="0.3">
      <c r="A42" s="22" t="s">
        <v>264</v>
      </c>
      <c r="B42" s="25" t="s">
        <v>245</v>
      </c>
      <c r="C42" s="89"/>
      <c r="D42" s="90">
        <v>143000</v>
      </c>
      <c r="E42" s="90">
        <v>143000</v>
      </c>
      <c r="F42" s="90">
        <v>34840</v>
      </c>
      <c r="G42" s="45">
        <v>34832</v>
      </c>
      <c r="H42" s="45">
        <f>G42-[1]CHELTUIELI!$G$42</f>
        <v>11521</v>
      </c>
    </row>
    <row r="43" spans="1:8" ht="16.5" customHeight="1" x14ac:dyDescent="0.3">
      <c r="A43" s="22" t="s">
        <v>266</v>
      </c>
      <c r="B43" s="25" t="s">
        <v>247</v>
      </c>
      <c r="C43" s="89"/>
      <c r="D43" s="90">
        <v>0</v>
      </c>
      <c r="E43" s="90">
        <v>0</v>
      </c>
      <c r="F43" s="90">
        <v>0</v>
      </c>
      <c r="G43" s="45">
        <v>0</v>
      </c>
      <c r="H43" s="45">
        <v>0</v>
      </c>
    </row>
    <row r="44" spans="1:8" ht="16.5" customHeight="1" x14ac:dyDescent="0.3">
      <c r="A44" s="17" t="s">
        <v>268</v>
      </c>
      <c r="B44" s="20" t="s">
        <v>191</v>
      </c>
      <c r="C44" s="88">
        <f t="shared" ref="C44" si="37">+C45+C59+C58+C61+C64+C66+C67+C69+C65+C68</f>
        <v>0</v>
      </c>
      <c r="D44" s="88">
        <f t="shared" ref="D44:H44" si="38">+D45+D59+D58+D61+D64+D66+D67+D69+D65+D68</f>
        <v>276267990</v>
      </c>
      <c r="E44" s="88">
        <f t="shared" si="38"/>
        <v>272041770</v>
      </c>
      <c r="F44" s="88">
        <f t="shared" si="38"/>
        <v>208576720</v>
      </c>
      <c r="G44" s="88">
        <f t="shared" si="38"/>
        <v>207250311.69</v>
      </c>
      <c r="H44" s="88">
        <f t="shared" si="38"/>
        <v>65487164.089999996</v>
      </c>
    </row>
    <row r="45" spans="1:8" ht="16.5" customHeight="1" x14ac:dyDescent="0.3">
      <c r="A45" s="17" t="s">
        <v>270</v>
      </c>
      <c r="B45" s="20" t="s">
        <v>249</v>
      </c>
      <c r="C45" s="88">
        <f t="shared" ref="C45" si="39">+C46+C47+C48+C49+C50+C51+C52+C53+C55</f>
        <v>0</v>
      </c>
      <c r="D45" s="88">
        <f t="shared" ref="D45:H45" si="40">+D46+D47+D48+D49+D50+D51+D52+D53+D55</f>
        <v>276098710</v>
      </c>
      <c r="E45" s="88">
        <f t="shared" si="40"/>
        <v>271872490</v>
      </c>
      <c r="F45" s="88">
        <f t="shared" si="40"/>
        <v>208572600</v>
      </c>
      <c r="G45" s="88">
        <f t="shared" si="40"/>
        <v>207246554.00999999</v>
      </c>
      <c r="H45" s="88">
        <f t="shared" si="40"/>
        <v>65486166.909999996</v>
      </c>
    </row>
    <row r="46" spans="1:8" s="19" customFormat="1" ht="16.5" customHeight="1" x14ac:dyDescent="0.3">
      <c r="A46" s="22" t="s">
        <v>272</v>
      </c>
      <c r="B46" s="24" t="s">
        <v>251</v>
      </c>
      <c r="C46" s="89"/>
      <c r="D46" s="90">
        <v>51000</v>
      </c>
      <c r="E46" s="90">
        <v>51000</v>
      </c>
      <c r="F46" s="90">
        <v>15000</v>
      </c>
      <c r="G46" s="45">
        <v>14999.19</v>
      </c>
      <c r="H46" s="45">
        <f>G46-[1]CHELTUIELI!$G$46</f>
        <v>3377.7000000000007</v>
      </c>
    </row>
    <row r="47" spans="1:8" s="19" customFormat="1" ht="16.5" customHeight="1" x14ac:dyDescent="0.3">
      <c r="A47" s="22" t="s">
        <v>274</v>
      </c>
      <c r="B47" s="24" t="s">
        <v>253</v>
      </c>
      <c r="C47" s="89"/>
      <c r="D47" s="90">
        <v>0</v>
      </c>
      <c r="E47" s="90">
        <v>0</v>
      </c>
      <c r="F47" s="90">
        <v>0</v>
      </c>
      <c r="G47" s="45">
        <v>0</v>
      </c>
      <c r="H47" s="45">
        <f>G47-[1]CHELTUIELI!$G$47</f>
        <v>0</v>
      </c>
    </row>
    <row r="48" spans="1:8" ht="16.5" customHeight="1" x14ac:dyDescent="0.3">
      <c r="A48" s="22" t="s">
        <v>276</v>
      </c>
      <c r="B48" s="24" t="s">
        <v>255</v>
      </c>
      <c r="C48" s="89"/>
      <c r="D48" s="90">
        <v>140000</v>
      </c>
      <c r="E48" s="90">
        <v>140000</v>
      </c>
      <c r="F48" s="90">
        <v>60000</v>
      </c>
      <c r="G48" s="45">
        <v>53315.61</v>
      </c>
      <c r="H48" s="45">
        <f>G48-[1]CHELTUIELI!$G$48</f>
        <v>16439.93</v>
      </c>
    </row>
    <row r="49" spans="1:8" ht="16.5" customHeight="1" x14ac:dyDescent="0.3">
      <c r="A49" s="22" t="s">
        <v>278</v>
      </c>
      <c r="B49" s="24" t="s">
        <v>257</v>
      </c>
      <c r="C49" s="89"/>
      <c r="D49" s="90">
        <v>13500</v>
      </c>
      <c r="E49" s="90">
        <v>13500</v>
      </c>
      <c r="F49" s="90">
        <v>7000</v>
      </c>
      <c r="G49" s="45">
        <v>7000</v>
      </c>
      <c r="H49" s="45">
        <f>G49-[1]CHELTUIELI!$G$49</f>
        <v>4795.08</v>
      </c>
    </row>
    <row r="50" spans="1:8" ht="16.5" customHeight="1" x14ac:dyDescent="0.3">
      <c r="A50" s="22" t="s">
        <v>280</v>
      </c>
      <c r="B50" s="24" t="s">
        <v>259</v>
      </c>
      <c r="C50" s="89"/>
      <c r="D50" s="90">
        <v>9590</v>
      </c>
      <c r="E50" s="90">
        <v>9590</v>
      </c>
      <c r="F50" s="90">
        <v>9590</v>
      </c>
      <c r="G50" s="45">
        <v>8767.91</v>
      </c>
      <c r="H50" s="45">
        <f>G50-[1]CHELTUIELI!$G$50</f>
        <v>3757.6800000000003</v>
      </c>
    </row>
    <row r="51" spans="1:8" ht="16.5" customHeight="1" x14ac:dyDescent="0.3">
      <c r="A51" s="22" t="s">
        <v>282</v>
      </c>
      <c r="B51" s="24" t="s">
        <v>261</v>
      </c>
      <c r="C51" s="89"/>
      <c r="D51" s="90">
        <v>0</v>
      </c>
      <c r="E51" s="90">
        <v>0</v>
      </c>
      <c r="F51" s="90">
        <v>0</v>
      </c>
      <c r="G51" s="45">
        <v>0</v>
      </c>
      <c r="H51" s="45">
        <f>G51-[1]CHELTUIELI!$G$51</f>
        <v>0</v>
      </c>
    </row>
    <row r="52" spans="1:8" ht="16.5" customHeight="1" x14ac:dyDescent="0.3">
      <c r="A52" s="22" t="s">
        <v>284</v>
      </c>
      <c r="B52" s="24" t="s">
        <v>263</v>
      </c>
      <c r="C52" s="89"/>
      <c r="D52" s="90">
        <v>78670</v>
      </c>
      <c r="E52" s="90">
        <v>78670</v>
      </c>
      <c r="F52" s="90">
        <v>17800</v>
      </c>
      <c r="G52" s="45">
        <v>14460.21</v>
      </c>
      <c r="H52" s="45">
        <f>G52-[1]CHELTUIELI!$G$52</f>
        <v>4057.7999999999993</v>
      </c>
    </row>
    <row r="53" spans="1:8" ht="16.5" customHeight="1" x14ac:dyDescent="0.35">
      <c r="A53" s="17" t="s">
        <v>286</v>
      </c>
      <c r="B53" s="20" t="s">
        <v>265</v>
      </c>
      <c r="C53" s="91">
        <f t="shared" ref="C53:H53" si="41">+C54+C89</f>
        <v>0</v>
      </c>
      <c r="D53" s="91">
        <f t="shared" si="41"/>
        <v>275404950</v>
      </c>
      <c r="E53" s="91">
        <f t="shared" si="41"/>
        <v>271178730</v>
      </c>
      <c r="F53" s="91">
        <f t="shared" si="41"/>
        <v>208374460</v>
      </c>
      <c r="G53" s="91">
        <f t="shared" si="41"/>
        <v>207060202.52000001</v>
      </c>
      <c r="H53" s="91">
        <f t="shared" si="41"/>
        <v>65423439.049999997</v>
      </c>
    </row>
    <row r="54" spans="1:8" ht="16.5" customHeight="1" x14ac:dyDescent="0.3">
      <c r="A54" s="27" t="s">
        <v>288</v>
      </c>
      <c r="B54" s="28" t="s">
        <v>267</v>
      </c>
      <c r="C54" s="92"/>
      <c r="D54" s="90">
        <v>78000</v>
      </c>
      <c r="E54" s="90">
        <v>78000</v>
      </c>
      <c r="F54" s="90">
        <v>17000</v>
      </c>
      <c r="G54" s="45">
        <v>15890.83</v>
      </c>
      <c r="H54" s="45">
        <f>G54-[1]CHELTUIELI!$G$54</f>
        <v>7281.85</v>
      </c>
    </row>
    <row r="55" spans="1:8" s="19" customFormat="1" ht="16.5" customHeight="1" x14ac:dyDescent="0.3">
      <c r="A55" s="22" t="s">
        <v>290</v>
      </c>
      <c r="B55" s="24" t="s">
        <v>269</v>
      </c>
      <c r="C55" s="89"/>
      <c r="D55" s="90">
        <v>401000</v>
      </c>
      <c r="E55" s="90">
        <v>401000</v>
      </c>
      <c r="F55" s="90">
        <v>88750</v>
      </c>
      <c r="G55" s="45">
        <v>87808.57</v>
      </c>
      <c r="H55" s="45">
        <f>G55-[1]CHELTUIELI!$G$55</f>
        <v>30299.670000000006</v>
      </c>
    </row>
    <row r="56" spans="1:8" s="26" customFormat="1" ht="16.5" customHeight="1" x14ac:dyDescent="0.3">
      <c r="A56" s="22"/>
      <c r="B56" s="24" t="s">
        <v>271</v>
      </c>
      <c r="C56" s="89"/>
      <c r="D56" s="90">
        <v>0</v>
      </c>
      <c r="E56" s="90">
        <v>0</v>
      </c>
      <c r="F56" s="90">
        <v>0</v>
      </c>
      <c r="G56" s="45">
        <v>0</v>
      </c>
      <c r="H56" s="45">
        <v>0</v>
      </c>
    </row>
    <row r="57" spans="1:8" ht="16.5" customHeight="1" x14ac:dyDescent="0.3">
      <c r="A57" s="22"/>
      <c r="B57" s="24" t="s">
        <v>273</v>
      </c>
      <c r="C57" s="89"/>
      <c r="D57" s="90">
        <v>75000</v>
      </c>
      <c r="E57" s="90">
        <v>75000</v>
      </c>
      <c r="F57" s="90">
        <v>18750</v>
      </c>
      <c r="G57" s="45">
        <v>18703.23</v>
      </c>
      <c r="H57" s="45">
        <f>G57-[1]CHELTUIELI!$G$57</f>
        <v>12468.82</v>
      </c>
    </row>
    <row r="58" spans="1:8" s="19" customFormat="1" ht="16.5" customHeight="1" x14ac:dyDescent="0.3">
      <c r="A58" s="17" t="s">
        <v>294</v>
      </c>
      <c r="B58" s="24" t="s">
        <v>275</v>
      </c>
      <c r="C58" s="89"/>
      <c r="D58" s="90">
        <v>120000</v>
      </c>
      <c r="E58" s="90">
        <v>120000</v>
      </c>
      <c r="F58" s="90">
        <v>0</v>
      </c>
      <c r="G58" s="45">
        <v>0</v>
      </c>
      <c r="H58" s="45"/>
    </row>
    <row r="59" spans="1:8" s="19" customFormat="1" ht="16.5" customHeight="1" x14ac:dyDescent="0.3">
      <c r="A59" s="17" t="s">
        <v>296</v>
      </c>
      <c r="B59" s="20" t="s">
        <v>277</v>
      </c>
      <c r="C59" s="93">
        <f t="shared" ref="C59:H59" si="42">+C60</f>
        <v>0</v>
      </c>
      <c r="D59" s="93">
        <f t="shared" si="42"/>
        <v>34000</v>
      </c>
      <c r="E59" s="93">
        <f t="shared" si="42"/>
        <v>34000</v>
      </c>
      <c r="F59" s="93">
        <f t="shared" si="42"/>
        <v>0</v>
      </c>
      <c r="G59" s="93">
        <f t="shared" si="42"/>
        <v>0</v>
      </c>
      <c r="H59" s="93">
        <f t="shared" si="42"/>
        <v>0</v>
      </c>
    </row>
    <row r="60" spans="1:8" s="19" customFormat="1" ht="16.5" customHeight="1" x14ac:dyDescent="0.3">
      <c r="A60" s="22" t="s">
        <v>298</v>
      </c>
      <c r="B60" s="24" t="s">
        <v>279</v>
      </c>
      <c r="C60" s="89"/>
      <c r="D60" s="90">
        <v>34000</v>
      </c>
      <c r="E60" s="90">
        <v>34000</v>
      </c>
      <c r="F60" s="90">
        <v>0</v>
      </c>
      <c r="G60" s="45">
        <v>0</v>
      </c>
      <c r="H60" s="45"/>
    </row>
    <row r="61" spans="1:8" s="19" customFormat="1" ht="16.5" customHeight="1" x14ac:dyDescent="0.3">
      <c r="A61" s="17" t="s">
        <v>300</v>
      </c>
      <c r="B61" s="20" t="s">
        <v>281</v>
      </c>
      <c r="C61" s="88">
        <f t="shared" ref="C61:H61" si="43">+C62+C63</f>
        <v>0</v>
      </c>
      <c r="D61" s="88">
        <f t="shared" si="43"/>
        <v>1000</v>
      </c>
      <c r="E61" s="88">
        <f t="shared" si="43"/>
        <v>1000</v>
      </c>
      <c r="F61" s="88">
        <f t="shared" si="43"/>
        <v>250</v>
      </c>
      <c r="G61" s="88">
        <f t="shared" si="43"/>
        <v>0</v>
      </c>
      <c r="H61" s="88">
        <f t="shared" si="43"/>
        <v>0</v>
      </c>
    </row>
    <row r="62" spans="1:8" ht="16.5" customHeight="1" x14ac:dyDescent="0.3">
      <c r="A62" s="17" t="s">
        <v>301</v>
      </c>
      <c r="B62" s="24" t="s">
        <v>283</v>
      </c>
      <c r="C62" s="89"/>
      <c r="D62" s="90">
        <v>1000</v>
      </c>
      <c r="E62" s="90">
        <v>1000</v>
      </c>
      <c r="F62" s="90">
        <v>250</v>
      </c>
      <c r="G62" s="45">
        <v>0</v>
      </c>
      <c r="H62" s="45"/>
    </row>
    <row r="63" spans="1:8" s="19" customFormat="1" ht="16.5" customHeight="1" x14ac:dyDescent="0.3">
      <c r="A63" s="17" t="s">
        <v>303</v>
      </c>
      <c r="B63" s="24" t="s">
        <v>285</v>
      </c>
      <c r="C63" s="89"/>
      <c r="D63" s="90">
        <v>0</v>
      </c>
      <c r="E63" s="90">
        <v>0</v>
      </c>
      <c r="F63" s="90">
        <v>0</v>
      </c>
      <c r="G63" s="45">
        <v>0</v>
      </c>
      <c r="H63" s="45"/>
    </row>
    <row r="64" spans="1:8" ht="16.5" customHeight="1" x14ac:dyDescent="0.3">
      <c r="A64" s="22" t="s">
        <v>305</v>
      </c>
      <c r="B64" s="24" t="s">
        <v>287</v>
      </c>
      <c r="C64" s="89"/>
      <c r="D64" s="90">
        <v>3600</v>
      </c>
      <c r="E64" s="90">
        <v>3600</v>
      </c>
      <c r="F64" s="90">
        <v>0</v>
      </c>
      <c r="G64" s="45">
        <v>0</v>
      </c>
      <c r="H64" s="45"/>
    </row>
    <row r="65" spans="1:8" ht="16.5" customHeight="1" x14ac:dyDescent="0.3">
      <c r="A65" s="22" t="s">
        <v>306</v>
      </c>
      <c r="B65" s="23" t="s">
        <v>289</v>
      </c>
      <c r="C65" s="89"/>
      <c r="D65" s="90">
        <v>0</v>
      </c>
      <c r="E65" s="90">
        <v>0</v>
      </c>
      <c r="F65" s="90">
        <v>0</v>
      </c>
      <c r="G65" s="45">
        <v>0</v>
      </c>
      <c r="H65" s="45"/>
    </row>
    <row r="66" spans="1:8" ht="16.5" customHeight="1" x14ac:dyDescent="0.3">
      <c r="A66" s="22" t="s">
        <v>308</v>
      </c>
      <c r="B66" s="24" t="s">
        <v>291</v>
      </c>
      <c r="C66" s="89"/>
      <c r="D66" s="90">
        <v>0</v>
      </c>
      <c r="E66" s="90">
        <v>0</v>
      </c>
      <c r="F66" s="90">
        <v>0</v>
      </c>
      <c r="G66" s="45">
        <v>0</v>
      </c>
      <c r="H66" s="45"/>
    </row>
    <row r="67" spans="1:8" ht="16.5" customHeight="1" x14ac:dyDescent="0.3">
      <c r="A67" s="22" t="s">
        <v>310</v>
      </c>
      <c r="B67" s="24" t="s">
        <v>292</v>
      </c>
      <c r="C67" s="89"/>
      <c r="D67" s="90">
        <v>9000</v>
      </c>
      <c r="E67" s="90">
        <v>9000</v>
      </c>
      <c r="F67" s="90">
        <v>2700</v>
      </c>
      <c r="G67" s="45">
        <v>2677.5</v>
      </c>
      <c r="H67" s="45">
        <f>G67-[1]CHELTUIELI!$G$67</f>
        <v>952</v>
      </c>
    </row>
    <row r="68" spans="1:8" ht="30" x14ac:dyDescent="0.3">
      <c r="A68" s="22" t="s">
        <v>311</v>
      </c>
      <c r="B68" s="24" t="s">
        <v>293</v>
      </c>
      <c r="C68" s="89"/>
      <c r="D68" s="90">
        <v>1000</v>
      </c>
      <c r="E68" s="90">
        <v>1000</v>
      </c>
      <c r="F68" s="90">
        <v>1000</v>
      </c>
      <c r="G68" s="45">
        <v>1000</v>
      </c>
      <c r="H68" s="45">
        <f>G68-[1]CHELTUIELI!$G$68</f>
        <v>0</v>
      </c>
    </row>
    <row r="69" spans="1:8" ht="16.5" customHeight="1" x14ac:dyDescent="0.3">
      <c r="A69" s="17" t="s">
        <v>312</v>
      </c>
      <c r="B69" s="20" t="s">
        <v>295</v>
      </c>
      <c r="C69" s="93">
        <f t="shared" ref="C69:H69" si="44">+C70+C71</f>
        <v>0</v>
      </c>
      <c r="D69" s="93">
        <f t="shared" si="44"/>
        <v>680</v>
      </c>
      <c r="E69" s="93">
        <f t="shared" si="44"/>
        <v>680</v>
      </c>
      <c r="F69" s="93">
        <f t="shared" si="44"/>
        <v>170</v>
      </c>
      <c r="G69" s="93">
        <f t="shared" si="44"/>
        <v>80.180000000000007</v>
      </c>
      <c r="H69" s="93">
        <f t="shared" si="44"/>
        <v>45.180000000000007</v>
      </c>
    </row>
    <row r="70" spans="1:8" ht="16.5" customHeight="1" x14ac:dyDescent="0.3">
      <c r="A70" s="22" t="s">
        <v>314</v>
      </c>
      <c r="B70" s="24" t="s">
        <v>297</v>
      </c>
      <c r="C70" s="89"/>
      <c r="D70" s="90">
        <v>0</v>
      </c>
      <c r="E70" s="90"/>
      <c r="F70" s="90"/>
      <c r="G70" s="45"/>
      <c r="H70" s="45"/>
    </row>
    <row r="71" spans="1:8" s="19" customFormat="1" ht="16.5" customHeight="1" x14ac:dyDescent="0.3">
      <c r="A71" s="22" t="s">
        <v>316</v>
      </c>
      <c r="B71" s="24" t="s">
        <v>299</v>
      </c>
      <c r="C71" s="89"/>
      <c r="D71" s="90">
        <v>680</v>
      </c>
      <c r="E71" s="90">
        <v>680</v>
      </c>
      <c r="F71" s="90">
        <v>170</v>
      </c>
      <c r="G71" s="94">
        <v>80.180000000000007</v>
      </c>
      <c r="H71" s="45">
        <f>G71-[1]CHELTUIELI!$G$71</f>
        <v>45.180000000000007</v>
      </c>
    </row>
    <row r="72" spans="1:8" ht="16.5" customHeight="1" x14ac:dyDescent="0.3">
      <c r="A72" s="17" t="s">
        <v>318</v>
      </c>
      <c r="B72" s="20" t="s">
        <v>192</v>
      </c>
      <c r="C72" s="87">
        <f>+C73</f>
        <v>0</v>
      </c>
      <c r="D72" s="87">
        <f t="shared" ref="D72:H73" si="45">+D73</f>
        <v>0</v>
      </c>
      <c r="E72" s="87">
        <f t="shared" si="45"/>
        <v>0</v>
      </c>
      <c r="F72" s="87">
        <f t="shared" si="45"/>
        <v>0</v>
      </c>
      <c r="G72" s="87">
        <f>M53</f>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16" s="19" customFormat="1" ht="16.5" customHeight="1" x14ac:dyDescent="0.3">
      <c r="A81" s="17" t="s">
        <v>335</v>
      </c>
      <c r="B81" s="23" t="s">
        <v>315</v>
      </c>
      <c r="C81" s="88"/>
      <c r="D81" s="90"/>
      <c r="E81" s="90"/>
      <c r="F81" s="90"/>
      <c r="G81" s="45"/>
      <c r="H81" s="45"/>
    </row>
    <row r="82" spans="1:16" s="19" customFormat="1" ht="16.5" customHeight="1" x14ac:dyDescent="0.3">
      <c r="A82" s="22" t="s">
        <v>337</v>
      </c>
      <c r="B82" s="24" t="s">
        <v>317</v>
      </c>
      <c r="C82" s="89"/>
      <c r="D82" s="90"/>
      <c r="E82" s="90"/>
      <c r="F82" s="90"/>
      <c r="G82" s="45"/>
      <c r="H82" s="45"/>
    </row>
    <row r="83" spans="1:16" s="19" customFormat="1" ht="16.5" customHeight="1" x14ac:dyDescent="0.3">
      <c r="A83" s="22" t="s">
        <v>339</v>
      </c>
      <c r="B83" s="23" t="s">
        <v>319</v>
      </c>
      <c r="C83" s="89"/>
      <c r="D83" s="90"/>
      <c r="E83" s="90"/>
      <c r="F83" s="90"/>
      <c r="G83" s="45"/>
      <c r="H83" s="45"/>
    </row>
    <row r="84" spans="1:16" ht="16.5" customHeight="1" x14ac:dyDescent="0.3">
      <c r="A84" s="22" t="s">
        <v>340</v>
      </c>
      <c r="B84" s="24" t="s">
        <v>321</v>
      </c>
      <c r="C84" s="89"/>
      <c r="D84" s="90"/>
      <c r="E84" s="90"/>
      <c r="F84" s="90"/>
      <c r="G84" s="45"/>
      <c r="H84" s="45"/>
    </row>
    <row r="85" spans="1:16" ht="16.5" customHeight="1" x14ac:dyDescent="0.3">
      <c r="A85" s="32" t="s">
        <v>342</v>
      </c>
      <c r="B85" s="23" t="s">
        <v>323</v>
      </c>
      <c r="C85" s="89"/>
      <c r="D85" s="90"/>
      <c r="E85" s="90"/>
      <c r="F85" s="90"/>
      <c r="G85" s="45"/>
      <c r="H85" s="45"/>
    </row>
    <row r="86" spans="1:16" ht="16.5" customHeight="1" x14ac:dyDescent="0.3">
      <c r="A86" s="22" t="s">
        <v>227</v>
      </c>
      <c r="B86" s="24" t="s">
        <v>324</v>
      </c>
      <c r="C86" s="89"/>
      <c r="D86" s="90"/>
      <c r="E86" s="90"/>
      <c r="F86" s="90"/>
      <c r="G86" s="45"/>
      <c r="H86" s="45"/>
    </row>
    <row r="87" spans="1:16" ht="16.5" customHeight="1" x14ac:dyDescent="0.3">
      <c r="A87" s="22" t="s">
        <v>344</v>
      </c>
      <c r="B87" s="24" t="s">
        <v>326</v>
      </c>
      <c r="C87" s="87">
        <f t="shared" ref="C87:H87" si="52">+C44-C89+C23+C78+C188+C75</f>
        <v>0</v>
      </c>
      <c r="D87" s="87">
        <f t="shared" si="52"/>
        <v>212884040</v>
      </c>
      <c r="E87" s="87">
        <f t="shared" si="52"/>
        <v>212884040</v>
      </c>
      <c r="F87" s="87">
        <f t="shared" si="52"/>
        <v>64335880</v>
      </c>
      <c r="G87" s="87">
        <f t="shared" si="52"/>
        <v>64074086</v>
      </c>
      <c r="H87" s="87">
        <f t="shared" si="52"/>
        <v>21298761.890000001</v>
      </c>
    </row>
    <row r="88" spans="1:16" ht="16.5" customHeight="1" x14ac:dyDescent="0.3">
      <c r="A88" s="22"/>
      <c r="B88" s="24" t="s">
        <v>328</v>
      </c>
      <c r="C88" s="87"/>
      <c r="D88" s="90"/>
      <c r="E88" s="90"/>
      <c r="F88" s="90"/>
      <c r="G88" s="90">
        <v>-5291.33</v>
      </c>
      <c r="H88" s="45">
        <f>G88-[1]CHELTUIELI!$G$88</f>
        <v>0</v>
      </c>
    </row>
    <row r="89" spans="1:16" ht="16.5" customHeight="1" x14ac:dyDescent="0.35">
      <c r="A89" s="22" t="s">
        <v>347</v>
      </c>
      <c r="B89" s="20" t="s">
        <v>330</v>
      </c>
      <c r="C89" s="95">
        <f t="shared" ref="C89" si="53">+C90+C137+C169+C171+C183+C185</f>
        <v>0</v>
      </c>
      <c r="D89" s="95">
        <f t="shared" ref="D89:H89" si="54">+D90+D137+D169+D171+D183+D185</f>
        <v>275326950</v>
      </c>
      <c r="E89" s="95">
        <f t="shared" si="54"/>
        <v>271100730</v>
      </c>
      <c r="F89" s="95">
        <f t="shared" si="54"/>
        <v>208357460</v>
      </c>
      <c r="G89" s="95">
        <f t="shared" si="54"/>
        <v>207044311.69</v>
      </c>
      <c r="H89" s="95">
        <f t="shared" si="54"/>
        <v>65416157.199999996</v>
      </c>
    </row>
    <row r="90" spans="1:16" s="26" customFormat="1" ht="16.5" customHeight="1" x14ac:dyDescent="0.3">
      <c r="A90" s="17" t="s">
        <v>349</v>
      </c>
      <c r="B90" s="20" t="s">
        <v>332</v>
      </c>
      <c r="C90" s="88">
        <f t="shared" ref="C90" si="55">+C91+C101+C117+C133+C135</f>
        <v>0</v>
      </c>
      <c r="D90" s="88">
        <f t="shared" ref="D90:H90" si="56">+D91+D101+D117+D133+D135</f>
        <v>99942000</v>
      </c>
      <c r="E90" s="88">
        <f t="shared" si="56"/>
        <v>103544150</v>
      </c>
      <c r="F90" s="88">
        <f t="shared" si="56"/>
        <v>81293170</v>
      </c>
      <c r="G90" s="88">
        <f t="shared" si="56"/>
        <v>80828107.430000007</v>
      </c>
      <c r="H90" s="88">
        <f t="shared" si="56"/>
        <v>24442287.969999999</v>
      </c>
      <c r="P90" s="26">
        <v>0</v>
      </c>
    </row>
    <row r="91" spans="1:16" s="26" customFormat="1" ht="16.5" customHeight="1" x14ac:dyDescent="0.3">
      <c r="A91" s="22" t="s">
        <v>351</v>
      </c>
      <c r="B91" s="20" t="s">
        <v>334</v>
      </c>
      <c r="C91" s="87">
        <f t="shared" ref="C91" si="57">+C92+C98+C99+C93+C94</f>
        <v>0</v>
      </c>
      <c r="D91" s="87">
        <f t="shared" ref="D91:H91" si="58">+D92+D98+D99+D93+D94</f>
        <v>48465320</v>
      </c>
      <c r="E91" s="87">
        <f t="shared" si="58"/>
        <v>53901490</v>
      </c>
      <c r="F91" s="87">
        <f t="shared" si="58"/>
        <v>43333170</v>
      </c>
      <c r="G91" s="87">
        <f t="shared" si="58"/>
        <v>42875471.839999996</v>
      </c>
      <c r="H91" s="87">
        <f t="shared" si="58"/>
        <v>11806899.1</v>
      </c>
    </row>
    <row r="92" spans="1:16" s="26" customFormat="1" ht="16.5" customHeight="1" x14ac:dyDescent="0.3">
      <c r="A92" s="22"/>
      <c r="B92" s="23" t="s">
        <v>336</v>
      </c>
      <c r="C92" s="89"/>
      <c r="D92" s="90">
        <v>33078000</v>
      </c>
      <c r="E92" s="90">
        <v>40427000</v>
      </c>
      <c r="F92" s="90">
        <v>32050000</v>
      </c>
      <c r="G92" s="45">
        <v>32050000</v>
      </c>
      <c r="H92" s="45">
        <f>G92-[1]CHELTUIELI!$G$92</f>
        <v>8131360</v>
      </c>
    </row>
    <row r="93" spans="1:16" s="26" customFormat="1" ht="16.5" customHeight="1" x14ac:dyDescent="0.3">
      <c r="A93" s="22"/>
      <c r="B93" s="23" t="s">
        <v>338</v>
      </c>
      <c r="C93" s="89"/>
      <c r="D93" s="90">
        <v>9624000</v>
      </c>
      <c r="E93" s="90">
        <v>7422000</v>
      </c>
      <c r="F93" s="90">
        <v>6435470</v>
      </c>
      <c r="G93" s="45">
        <v>6435199.7800000003</v>
      </c>
      <c r="H93" s="45">
        <f>G93-[1]CHELTUIELI!$G$93</f>
        <v>2118465.2999999998</v>
      </c>
    </row>
    <row r="94" spans="1:16" s="26" customFormat="1" ht="16.5" customHeight="1" x14ac:dyDescent="0.3">
      <c r="A94" s="22"/>
      <c r="B94" s="100" t="s">
        <v>479</v>
      </c>
      <c r="C94" s="89">
        <f>C95+C96+C97</f>
        <v>0</v>
      </c>
      <c r="D94" s="89">
        <f t="shared" ref="D94:H94" si="59">D95+D96+D97</f>
        <v>4189320</v>
      </c>
      <c r="E94" s="89">
        <f t="shared" si="59"/>
        <v>4480490</v>
      </c>
      <c r="F94" s="89">
        <f t="shared" si="59"/>
        <v>3552700</v>
      </c>
      <c r="G94" s="89">
        <f t="shared" si="59"/>
        <v>3534338.26</v>
      </c>
      <c r="H94" s="89">
        <f t="shared" si="59"/>
        <v>1009038.2599999998</v>
      </c>
    </row>
    <row r="95" spans="1:16" s="26" customFormat="1" ht="30" x14ac:dyDescent="0.3">
      <c r="A95" s="22"/>
      <c r="B95" s="23" t="s">
        <v>480</v>
      </c>
      <c r="C95" s="89"/>
      <c r="D95" s="90">
        <v>3839120</v>
      </c>
      <c r="E95" s="90">
        <v>4153700</v>
      </c>
      <c r="F95" s="90">
        <v>3308700</v>
      </c>
      <c r="G95" s="45">
        <v>3307238.26</v>
      </c>
      <c r="H95" s="45">
        <f>G95-[1]CHELTUIELI!$G$95</f>
        <v>891708.25999999978</v>
      </c>
    </row>
    <row r="96" spans="1:16" s="26" customFormat="1" ht="60" x14ac:dyDescent="0.3">
      <c r="A96" s="22"/>
      <c r="B96" s="23" t="s">
        <v>481</v>
      </c>
      <c r="C96" s="89"/>
      <c r="D96" s="90">
        <v>203410</v>
      </c>
      <c r="E96" s="90">
        <v>173000</v>
      </c>
      <c r="F96" s="90">
        <v>127000</v>
      </c>
      <c r="G96" s="45">
        <v>126080</v>
      </c>
      <c r="H96" s="45">
        <f>G96-[1]CHELTUIELI!$G$96</f>
        <v>45300</v>
      </c>
    </row>
    <row r="97" spans="1:8" s="26" customFormat="1" ht="45" x14ac:dyDescent="0.3">
      <c r="A97" s="22"/>
      <c r="B97" s="23" t="s">
        <v>482</v>
      </c>
      <c r="C97" s="89"/>
      <c r="D97" s="90">
        <v>146790</v>
      </c>
      <c r="E97" s="90">
        <v>153790</v>
      </c>
      <c r="F97" s="90">
        <v>117000</v>
      </c>
      <c r="G97" s="45">
        <v>101020</v>
      </c>
      <c r="H97" s="45">
        <f>G97-[1]CHELTUIELI!$G$97</f>
        <v>72030</v>
      </c>
    </row>
    <row r="98" spans="1:8" s="26" customFormat="1" ht="16.5" customHeight="1" x14ac:dyDescent="0.3">
      <c r="A98" s="22"/>
      <c r="B98" s="23" t="s">
        <v>341</v>
      </c>
      <c r="C98" s="89"/>
      <c r="D98" s="90">
        <v>13000</v>
      </c>
      <c r="E98" s="90">
        <v>13000</v>
      </c>
      <c r="F98" s="90">
        <v>10000</v>
      </c>
      <c r="G98" s="45">
        <v>7419.4</v>
      </c>
      <c r="H98" s="45">
        <f>G98-[1]CHELTUIELI!$G$98</f>
        <v>2179.3999999999996</v>
      </c>
    </row>
    <row r="99" spans="1:8" s="26" customFormat="1" ht="45" x14ac:dyDescent="0.3">
      <c r="A99" s="22"/>
      <c r="B99" s="23" t="s">
        <v>343</v>
      </c>
      <c r="C99" s="89"/>
      <c r="D99" s="90">
        <v>1561000</v>
      </c>
      <c r="E99" s="90">
        <v>1559000</v>
      </c>
      <c r="F99" s="90">
        <v>1285000</v>
      </c>
      <c r="G99" s="45">
        <v>848514.4</v>
      </c>
      <c r="H99" s="45">
        <f>G99-[1]CHELTUIELI!$G$99</f>
        <v>545856.14</v>
      </c>
    </row>
    <row r="100" spans="1:8" x14ac:dyDescent="0.3">
      <c r="A100" s="22"/>
      <c r="B100" s="24" t="s">
        <v>328</v>
      </c>
      <c r="C100" s="89"/>
      <c r="D100" s="90"/>
      <c r="E100" s="90"/>
      <c r="F100" s="90"/>
      <c r="G100" s="45">
        <v>-1322.55</v>
      </c>
      <c r="H100" s="45">
        <f>G100-[1]CHELTUIELI!$G$100</f>
        <v>-239.52999999999997</v>
      </c>
    </row>
    <row r="101" spans="1:8" ht="30" x14ac:dyDescent="0.3">
      <c r="A101" s="22" t="s">
        <v>359</v>
      </c>
      <c r="B101" s="20" t="s">
        <v>345</v>
      </c>
      <c r="C101" s="89">
        <f t="shared" ref="C101:H101" si="60">C102+C103+C104+C105+C106+C107+C109+C108+C110</f>
        <v>0</v>
      </c>
      <c r="D101" s="89">
        <f t="shared" si="60"/>
        <v>34058370</v>
      </c>
      <c r="E101" s="89">
        <f t="shared" si="60"/>
        <v>33818670</v>
      </c>
      <c r="F101" s="89">
        <f t="shared" si="60"/>
        <v>26171000</v>
      </c>
      <c r="G101" s="89">
        <f t="shared" si="60"/>
        <v>26166810</v>
      </c>
      <c r="H101" s="89">
        <f t="shared" si="60"/>
        <v>8768862.2400000002</v>
      </c>
    </row>
    <row r="102" spans="1:8" ht="16.5" customHeight="1" x14ac:dyDescent="0.3">
      <c r="A102" s="22"/>
      <c r="B102" s="23" t="s">
        <v>346</v>
      </c>
      <c r="C102" s="89"/>
      <c r="D102" s="90">
        <v>1201000</v>
      </c>
      <c r="E102" s="90">
        <v>958560</v>
      </c>
      <c r="F102" s="90">
        <v>653000</v>
      </c>
      <c r="G102" s="105">
        <f>166780+274610+210650</f>
        <v>652040</v>
      </c>
      <c r="H102" s="45">
        <f>G102-[1]CHELTUIELI!$G$102</f>
        <v>210650</v>
      </c>
    </row>
    <row r="103" spans="1:8" x14ac:dyDescent="0.3">
      <c r="A103" s="22"/>
      <c r="B103" s="23" t="s">
        <v>348</v>
      </c>
      <c r="C103" s="89"/>
      <c r="D103" s="90">
        <v>0</v>
      </c>
      <c r="E103" s="90">
        <v>0</v>
      </c>
      <c r="F103" s="90">
        <v>0</v>
      </c>
      <c r="G103" s="105"/>
      <c r="H103" s="45"/>
    </row>
    <row r="104" spans="1:8" s="19" customFormat="1" ht="16.5" customHeight="1" x14ac:dyDescent="0.3">
      <c r="A104" s="22"/>
      <c r="B104" s="23" t="s">
        <v>350</v>
      </c>
      <c r="C104" s="89"/>
      <c r="D104" s="90">
        <v>472000</v>
      </c>
      <c r="E104" s="90">
        <v>413010</v>
      </c>
      <c r="F104" s="90">
        <v>298000</v>
      </c>
      <c r="G104" s="105">
        <f>106515.42+190648.31+6.27</f>
        <v>297170</v>
      </c>
      <c r="H104" s="45">
        <f>G104-[1]CHELTUIELI!$G$104</f>
        <v>6.2700000000186265</v>
      </c>
    </row>
    <row r="105" spans="1:8" ht="16.5" customHeight="1" x14ac:dyDescent="0.3">
      <c r="A105" s="22"/>
      <c r="B105" s="23" t="s">
        <v>352</v>
      </c>
      <c r="C105" s="89"/>
      <c r="D105" s="90">
        <v>14900000</v>
      </c>
      <c r="E105" s="90">
        <v>14604370</v>
      </c>
      <c r="F105" s="90">
        <v>11388000</v>
      </c>
      <c r="G105" s="105">
        <f>3803084.96+3719045.04+3865530</f>
        <v>11387660</v>
      </c>
      <c r="H105" s="45">
        <f>G105-[1]CHELTUIELI!$G$105</f>
        <v>3865530</v>
      </c>
    </row>
    <row r="106" spans="1:8" x14ac:dyDescent="0.3">
      <c r="A106" s="22"/>
      <c r="B106" s="34" t="s">
        <v>353</v>
      </c>
      <c r="C106" s="89"/>
      <c r="D106" s="90">
        <v>16000</v>
      </c>
      <c r="E106" s="90">
        <v>11000</v>
      </c>
      <c r="F106" s="90">
        <v>11000</v>
      </c>
      <c r="G106" s="105">
        <f>5337.79+3182.21+2190</f>
        <v>10710</v>
      </c>
      <c r="H106" s="45">
        <f>G106-[1]CHELTUIELI!$G$106</f>
        <v>2190</v>
      </c>
    </row>
    <row r="107" spans="1:8" ht="30" x14ac:dyDescent="0.3">
      <c r="A107" s="22"/>
      <c r="B107" s="23" t="s">
        <v>354</v>
      </c>
      <c r="C107" s="89"/>
      <c r="D107" s="90">
        <v>367000</v>
      </c>
      <c r="E107" s="90">
        <v>329460</v>
      </c>
      <c r="F107" s="90">
        <v>254000</v>
      </c>
      <c r="G107" s="105">
        <f>75135.99+85837.36+92516.65</f>
        <v>253490</v>
      </c>
      <c r="H107" s="45">
        <f>G107-[1]CHELTUIELI!$G$107</f>
        <v>92516.65</v>
      </c>
    </row>
    <row r="108" spans="1:8" ht="16.5" customHeight="1" x14ac:dyDescent="0.3">
      <c r="A108" s="22"/>
      <c r="B108" s="35" t="s">
        <v>355</v>
      </c>
      <c r="C108" s="89"/>
      <c r="D108" s="90">
        <v>0</v>
      </c>
      <c r="E108" s="90">
        <v>0</v>
      </c>
      <c r="F108" s="90">
        <v>0</v>
      </c>
      <c r="G108" s="105">
        <v>0</v>
      </c>
      <c r="H108" s="45">
        <f>G108-[1]CHELTUIELI!$G$108</f>
        <v>0</v>
      </c>
    </row>
    <row r="109" spans="1:8" x14ac:dyDescent="0.3">
      <c r="A109" s="22"/>
      <c r="B109" s="35" t="s">
        <v>356</v>
      </c>
      <c r="C109" s="89"/>
      <c r="D109" s="90">
        <v>9131000</v>
      </c>
      <c r="E109" s="90">
        <v>10227600</v>
      </c>
      <c r="F109" s="90">
        <v>7820000</v>
      </c>
      <c r="G109" s="106">
        <f>1385161.63+4130194.53+2304073.84</f>
        <v>7819430</v>
      </c>
      <c r="H109" s="45">
        <f>G109-[1]CHELTUIELI!$G$109</f>
        <v>2304073.84</v>
      </c>
    </row>
    <row r="110" spans="1:8" ht="30" x14ac:dyDescent="0.3">
      <c r="A110" s="22"/>
      <c r="B110" s="36" t="s">
        <v>357</v>
      </c>
      <c r="C110" s="89">
        <f>C111+C112+C115+C113+C114</f>
        <v>0</v>
      </c>
      <c r="D110" s="89">
        <f t="shared" ref="D110:H110" si="61">D111+D112+D115+D113+D114</f>
        <v>7971370</v>
      </c>
      <c r="E110" s="89">
        <f t="shared" si="61"/>
        <v>7274670</v>
      </c>
      <c r="F110" s="89">
        <f t="shared" si="61"/>
        <v>5747000</v>
      </c>
      <c r="G110" s="89">
        <f t="shared" si="61"/>
        <v>5746310</v>
      </c>
      <c r="H110" s="89">
        <f t="shared" si="61"/>
        <v>2293895.48</v>
      </c>
    </row>
    <row r="111" spans="1:8" ht="16.5" customHeight="1" x14ac:dyDescent="0.3">
      <c r="A111" s="22"/>
      <c r="B111" s="35" t="s">
        <v>358</v>
      </c>
      <c r="C111" s="89"/>
      <c r="D111" s="90">
        <v>7858000</v>
      </c>
      <c r="E111" s="90">
        <v>7274670</v>
      </c>
      <c r="F111" s="90">
        <v>5747000</v>
      </c>
      <c r="G111" s="105">
        <f>1595570.54+1856843.98+2293895.48</f>
        <v>5746310</v>
      </c>
      <c r="H111" s="45">
        <f>G111-[1]CHELTUIELI!$G$111</f>
        <v>2293895.48</v>
      </c>
    </row>
    <row r="112" spans="1:8" x14ac:dyDescent="0.3">
      <c r="A112" s="22"/>
      <c r="B112" s="35" t="s">
        <v>492</v>
      </c>
      <c r="C112" s="89"/>
      <c r="D112" s="90"/>
      <c r="E112" s="90"/>
      <c r="F112" s="90"/>
      <c r="G112" s="45"/>
      <c r="H112" s="45"/>
    </row>
    <row r="113" spans="1:8" ht="30" x14ac:dyDescent="0.3">
      <c r="A113" s="22"/>
      <c r="B113" s="35" t="s">
        <v>493</v>
      </c>
      <c r="C113" s="89"/>
      <c r="D113" s="90">
        <v>113370</v>
      </c>
      <c r="E113" s="90"/>
      <c r="F113" s="90"/>
      <c r="G113" s="45"/>
      <c r="H113" s="45"/>
    </row>
    <row r="114" spans="1:8" x14ac:dyDescent="0.3">
      <c r="A114" s="22"/>
      <c r="B114" s="35" t="s">
        <v>499</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-33014.660000000003</v>
      </c>
      <c r="H116" s="45">
        <f>G116-[1]CHELTUIELI!$G$116</f>
        <v>-25281.960000000003</v>
      </c>
    </row>
    <row r="117" spans="1:8" ht="36" customHeight="1" x14ac:dyDescent="0.3">
      <c r="A117" s="17" t="s">
        <v>370</v>
      </c>
      <c r="B117" s="20" t="s">
        <v>361</v>
      </c>
      <c r="C117" s="89">
        <f t="shared" ref="C117:H117" si="62">C118+C119+C120+C121+C122+C123+C124+C125+C126+C127</f>
        <v>0</v>
      </c>
      <c r="D117" s="89">
        <f t="shared" si="62"/>
        <v>2135000</v>
      </c>
      <c r="E117" s="89">
        <f t="shared" si="62"/>
        <v>1542990</v>
      </c>
      <c r="F117" s="89">
        <f t="shared" si="62"/>
        <v>1157000</v>
      </c>
      <c r="G117" s="89">
        <f t="shared" si="62"/>
        <v>1154325.5900000001</v>
      </c>
      <c r="H117" s="89">
        <f t="shared" si="62"/>
        <v>404306.63</v>
      </c>
    </row>
    <row r="118" spans="1:8" x14ac:dyDescent="0.3">
      <c r="A118" s="22"/>
      <c r="B118" s="23" t="s">
        <v>352</v>
      </c>
      <c r="C118" s="89"/>
      <c r="D118" s="90">
        <v>876000</v>
      </c>
      <c r="E118" s="90">
        <v>831470</v>
      </c>
      <c r="F118" s="90">
        <v>640000</v>
      </c>
      <c r="G118" s="105">
        <f>206050+208520+224609.74</f>
        <v>639179.74</v>
      </c>
      <c r="H118" s="45">
        <f>G118-[1]CHELTUIELI!$G$118</f>
        <v>224609.74</v>
      </c>
    </row>
    <row r="119" spans="1:8" ht="30" x14ac:dyDescent="0.3">
      <c r="A119" s="22"/>
      <c r="B119" s="37" t="s">
        <v>362</v>
      </c>
      <c r="C119" s="89"/>
      <c r="D119" s="90">
        <v>767000</v>
      </c>
      <c r="E119" s="90">
        <v>464990</v>
      </c>
      <c r="F119" s="90">
        <v>362000</v>
      </c>
      <c r="G119" s="105">
        <f>96688.53+117656.49+146747.48</f>
        <v>361092.5</v>
      </c>
      <c r="H119" s="45">
        <f>G119-[1]CHELTUIELI!$G$119</f>
        <v>146747.47999999998</v>
      </c>
    </row>
    <row r="120" spans="1:8" ht="16.5" customHeight="1" x14ac:dyDescent="0.3">
      <c r="A120" s="22"/>
      <c r="B120" s="38" t="s">
        <v>363</v>
      </c>
      <c r="C120" s="89"/>
      <c r="D120" s="90">
        <v>492000</v>
      </c>
      <c r="E120" s="90">
        <v>246530</v>
      </c>
      <c r="F120" s="90">
        <v>155000</v>
      </c>
      <c r="G120" s="105">
        <f>121103.94+32949.41</f>
        <v>154053.35</v>
      </c>
      <c r="H120" s="45">
        <f>G120-[1]CHELTUIELI!$G$120</f>
        <v>32949.410000000003</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13091310</v>
      </c>
      <c r="E133" s="90">
        <v>12037000</v>
      </c>
      <c r="F133" s="90">
        <v>8936000</v>
      </c>
      <c r="G133" s="45">
        <v>8935500</v>
      </c>
      <c r="H133" s="45">
        <f>G133-[1]CHELTUIELI!$G$133</f>
        <v>2914220</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2192000</v>
      </c>
      <c r="E135" s="90">
        <v>2244000</v>
      </c>
      <c r="F135" s="90">
        <v>1696000</v>
      </c>
      <c r="G135" s="94">
        <v>1696000</v>
      </c>
      <c r="H135" s="45">
        <f>G135-[1]CHELTUIELI!$G$135</f>
        <v>548000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+C138+C147+C152+C156+C164</f>
        <v>0</v>
      </c>
      <c r="D137" s="88">
        <f t="shared" ref="D137:H137" si="65">+D138+D147+D152+D156+D164</f>
        <v>54391150</v>
      </c>
      <c r="E137" s="88">
        <f t="shared" si="65"/>
        <v>52317980</v>
      </c>
      <c r="F137" s="88">
        <f t="shared" si="65"/>
        <v>38633060</v>
      </c>
      <c r="G137" s="88">
        <f t="shared" si="65"/>
        <v>37793030.210000001</v>
      </c>
      <c r="H137" s="88">
        <f t="shared" si="65"/>
        <v>13038925.75</v>
      </c>
    </row>
    <row r="138" spans="1:8" ht="16.5" customHeight="1" x14ac:dyDescent="0.3">
      <c r="A138" s="17" t="s">
        <v>388</v>
      </c>
      <c r="B138" s="20" t="s">
        <v>378</v>
      </c>
      <c r="C138" s="87">
        <f>+C139+C142+C143+C144+C145</f>
        <v>0</v>
      </c>
      <c r="D138" s="87">
        <f t="shared" ref="D138:H138" si="66">+D139+D142+D143+D144+D145</f>
        <v>30608750</v>
      </c>
      <c r="E138" s="87">
        <f t="shared" si="66"/>
        <v>28970890</v>
      </c>
      <c r="F138" s="87">
        <f t="shared" si="66"/>
        <v>21286890</v>
      </c>
      <c r="G138" s="87">
        <f t="shared" si="66"/>
        <v>20449111.5</v>
      </c>
      <c r="H138" s="87">
        <f t="shared" si="66"/>
        <v>7071521.5</v>
      </c>
    </row>
    <row r="139" spans="1:8" s="19" customFormat="1" ht="16.5" customHeight="1" x14ac:dyDescent="0.3">
      <c r="A139" s="22"/>
      <c r="B139" s="42" t="s">
        <v>379</v>
      </c>
      <c r="C139" s="89"/>
      <c r="D139" s="90">
        <v>27302230</v>
      </c>
      <c r="E139" s="90">
        <v>25655000</v>
      </c>
      <c r="F139" s="90">
        <v>18301000</v>
      </c>
      <c r="G139" s="45">
        <f>18300218.65-27.15</f>
        <v>18300191.5</v>
      </c>
      <c r="H139" s="45">
        <f>G139-[1]CHELTUIELI!$G$139</f>
        <v>6123031.5</v>
      </c>
    </row>
    <row r="140" spans="1:8" s="19" customFormat="1" ht="16.5" customHeight="1" x14ac:dyDescent="0.3">
      <c r="A140" s="22"/>
      <c r="B140" s="85" t="s">
        <v>380</v>
      </c>
      <c r="C140" s="89"/>
      <c r="D140" s="90"/>
      <c r="E140" s="90"/>
      <c r="F140" s="90"/>
      <c r="G140" s="108">
        <v>9135746.9900000002</v>
      </c>
      <c r="H140" s="45">
        <f>G140-[1]CHELTUIELI!$G$140</f>
        <v>3123631.92</v>
      </c>
    </row>
    <row r="141" spans="1:8" s="19" customFormat="1" ht="16.5" customHeight="1" x14ac:dyDescent="0.3">
      <c r="A141" s="22"/>
      <c r="B141" s="85" t="s">
        <v>381</v>
      </c>
      <c r="C141" s="89"/>
      <c r="D141" s="90"/>
      <c r="E141" s="90"/>
      <c r="F141" s="90"/>
      <c r="G141" s="108">
        <v>9164444.5099999998</v>
      </c>
      <c r="H141" s="45">
        <f>G141-[1]CHELTUIELI!$G$141</f>
        <v>2999399.58</v>
      </c>
    </row>
    <row r="142" spans="1:8" s="19" customFormat="1" ht="16.5" customHeight="1" x14ac:dyDescent="0.3">
      <c r="A142" s="22"/>
      <c r="B142" s="42" t="s">
        <v>382</v>
      </c>
      <c r="C142" s="89"/>
      <c r="D142" s="90">
        <v>1152000</v>
      </c>
      <c r="E142" s="90">
        <v>1142000</v>
      </c>
      <c r="F142" s="90">
        <v>887000</v>
      </c>
      <c r="G142" s="23">
        <v>727440</v>
      </c>
      <c r="H142" s="45">
        <f>G142-[1]CHELTUIELI!$G$142</f>
        <v>224250</v>
      </c>
    </row>
    <row r="143" spans="1:8" s="19" customFormat="1" ht="30" x14ac:dyDescent="0.3">
      <c r="A143" s="22"/>
      <c r="B143" s="42" t="s">
        <v>483</v>
      </c>
      <c r="C143" s="89"/>
      <c r="D143" s="90">
        <v>1580520</v>
      </c>
      <c r="E143" s="90">
        <v>1580890</v>
      </c>
      <c r="F143" s="90">
        <v>1505890</v>
      </c>
      <c r="G143" s="23">
        <v>1143000</v>
      </c>
      <c r="H143" s="45">
        <f>G143-[1]CHELTUIELI!$G$143</f>
        <v>593000</v>
      </c>
    </row>
    <row r="144" spans="1:8" s="19" customFormat="1" ht="45" x14ac:dyDescent="0.3">
      <c r="A144" s="22"/>
      <c r="B144" s="42" t="s">
        <v>494</v>
      </c>
      <c r="C144" s="89"/>
      <c r="D144" s="90">
        <v>161000</v>
      </c>
      <c r="E144" s="90">
        <v>180000</v>
      </c>
      <c r="F144" s="90">
        <v>180000</v>
      </c>
      <c r="G144" s="23">
        <v>178480</v>
      </c>
      <c r="H144" s="45">
        <f>G144-[1]CHELTUIELI!$G$144</f>
        <v>31240</v>
      </c>
    </row>
    <row r="145" spans="1:8" s="19" customFormat="1" ht="45" x14ac:dyDescent="0.3">
      <c r="A145" s="22"/>
      <c r="B145" s="42" t="s">
        <v>508</v>
      </c>
      <c r="C145" s="89"/>
      <c r="D145" s="90">
        <v>413000</v>
      </c>
      <c r="E145" s="90">
        <v>413000</v>
      </c>
      <c r="F145" s="90">
        <v>413000</v>
      </c>
      <c r="G145" s="23">
        <v>100000</v>
      </c>
      <c r="H145" s="45">
        <f>G145-[1]CHELTUIELI!$G$145</f>
        <v>100000</v>
      </c>
    </row>
    <row r="146" spans="1:8" s="19" customFormat="1" ht="16.5" customHeight="1" x14ac:dyDescent="0.3">
      <c r="A146" s="22"/>
      <c r="B146" s="24" t="s">
        <v>328</v>
      </c>
      <c r="C146" s="89"/>
      <c r="D146" s="90"/>
      <c r="E146" s="90"/>
      <c r="F146" s="90"/>
      <c r="G146" s="23">
        <v>-15558.87</v>
      </c>
      <c r="H146" s="45">
        <f>G146-[1]CHELTUIELI!$G$146</f>
        <v>-9902.8900000000012</v>
      </c>
    </row>
    <row r="147" spans="1:8" s="19" customFormat="1" ht="16.5" customHeight="1" x14ac:dyDescent="0.3">
      <c r="A147" s="22" t="s">
        <v>394</v>
      </c>
      <c r="B147" s="43" t="s">
        <v>495</v>
      </c>
      <c r="C147" s="89">
        <f>C148+C149+C150</f>
        <v>0</v>
      </c>
      <c r="D147" s="89">
        <f t="shared" ref="D147:H147" si="67">D148+D149+D150</f>
        <v>15585000</v>
      </c>
      <c r="E147" s="89">
        <f t="shared" si="67"/>
        <v>15392980</v>
      </c>
      <c r="F147" s="89">
        <f t="shared" si="67"/>
        <v>11144980</v>
      </c>
      <c r="G147" s="89">
        <f t="shared" si="67"/>
        <v>11144974.689999999</v>
      </c>
      <c r="H147" s="89">
        <f t="shared" si="67"/>
        <v>3810597.6399999997</v>
      </c>
    </row>
    <row r="148" spans="1:8" s="19" customFormat="1" ht="16.5" customHeight="1" x14ac:dyDescent="0.3">
      <c r="A148" s="22"/>
      <c r="B148" s="101" t="s">
        <v>336</v>
      </c>
      <c r="C148" s="89"/>
      <c r="D148" s="90">
        <v>15585000</v>
      </c>
      <c r="E148" s="90">
        <v>15392980</v>
      </c>
      <c r="F148" s="90">
        <v>11144980</v>
      </c>
      <c r="G148" s="89">
        <v>11144974.689999999</v>
      </c>
      <c r="H148" s="45">
        <f>G148-[1]CHELTUIELI!$G$148</f>
        <v>3810597.6399999997</v>
      </c>
    </row>
    <row r="149" spans="1:8" s="19" customFormat="1" ht="30" x14ac:dyDescent="0.3">
      <c r="A149" s="22"/>
      <c r="B149" s="101" t="s">
        <v>496</v>
      </c>
      <c r="C149" s="89"/>
      <c r="D149" s="90"/>
      <c r="E149" s="90"/>
      <c r="F149" s="90"/>
      <c r="G149" s="89"/>
      <c r="H149" s="89"/>
    </row>
    <row r="150" spans="1:8" s="19" customFormat="1" ht="75" x14ac:dyDescent="0.3">
      <c r="A150" s="22"/>
      <c r="B150" s="101" t="s">
        <v>504</v>
      </c>
      <c r="C150" s="89"/>
      <c r="D150" s="90"/>
      <c r="E150" s="90"/>
      <c r="F150" s="90"/>
      <c r="G150" s="89"/>
      <c r="H150" s="89"/>
    </row>
    <row r="151" spans="1:8" s="19" customFormat="1" ht="16.5" customHeight="1" x14ac:dyDescent="0.3">
      <c r="A151" s="22"/>
      <c r="B151" s="24" t="s">
        <v>328</v>
      </c>
      <c r="C151" s="89"/>
      <c r="D151" s="90"/>
      <c r="E151" s="90"/>
      <c r="F151" s="90"/>
      <c r="G151" s="23">
        <v>-4679.8999999999996</v>
      </c>
      <c r="H151" s="45">
        <f>G151-[1]CHELTUIELI!$G$151</f>
        <v>-467.82999999999993</v>
      </c>
    </row>
    <row r="152" spans="1:8" s="19" customFormat="1" ht="16.5" customHeight="1" x14ac:dyDescent="0.3">
      <c r="A152" s="17" t="s">
        <v>396</v>
      </c>
      <c r="B152" s="44" t="s">
        <v>385</v>
      </c>
      <c r="C152" s="89">
        <f t="shared" ref="C152:H152" si="68">+C153+C154</f>
        <v>0</v>
      </c>
      <c r="D152" s="89">
        <f t="shared" si="68"/>
        <v>684000</v>
      </c>
      <c r="E152" s="89">
        <f t="shared" si="68"/>
        <v>544000</v>
      </c>
      <c r="F152" s="89">
        <f t="shared" si="68"/>
        <v>406000</v>
      </c>
      <c r="G152" s="89">
        <f t="shared" si="68"/>
        <v>404396.94</v>
      </c>
      <c r="H152" s="89">
        <f t="shared" si="68"/>
        <v>141103.20000000001</v>
      </c>
    </row>
    <row r="153" spans="1:8" s="19" customFormat="1" ht="16.5" customHeight="1" x14ac:dyDescent="0.3">
      <c r="A153" s="22"/>
      <c r="B153" s="42" t="s">
        <v>379</v>
      </c>
      <c r="C153" s="89"/>
      <c r="D153" s="90">
        <v>684000</v>
      </c>
      <c r="E153" s="90">
        <v>544000</v>
      </c>
      <c r="F153" s="90">
        <v>406000</v>
      </c>
      <c r="G153" s="45">
        <v>404396.94</v>
      </c>
      <c r="H153" s="45">
        <f>G153-[1]CHELTUIELI!$G$153</f>
        <v>141103.20000000001</v>
      </c>
    </row>
    <row r="154" spans="1:8" s="19" customFormat="1" ht="16.5" customHeight="1" x14ac:dyDescent="0.3">
      <c r="A154" s="22"/>
      <c r="B154" s="42" t="s">
        <v>387</v>
      </c>
      <c r="C154" s="89"/>
      <c r="D154" s="90"/>
      <c r="E154" s="90"/>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+C157+C158+C160+C161+C162+C159</f>
        <v>0</v>
      </c>
      <c r="D156" s="87">
        <f t="shared" ref="D156:H156" si="69">+D157+D158+D160+D161+D162+D159</f>
        <v>6233400</v>
      </c>
      <c r="E156" s="87">
        <f t="shared" si="69"/>
        <v>6175110</v>
      </c>
      <c r="F156" s="87">
        <f t="shared" si="69"/>
        <v>4880190</v>
      </c>
      <c r="G156" s="87">
        <f t="shared" si="69"/>
        <v>4879547.08</v>
      </c>
      <c r="H156" s="87">
        <f t="shared" si="69"/>
        <v>1695703.4100000001</v>
      </c>
    </row>
    <row r="157" spans="1:8" x14ac:dyDescent="0.3">
      <c r="A157" s="22"/>
      <c r="B157" s="23" t="s">
        <v>390</v>
      </c>
      <c r="C157" s="89"/>
      <c r="D157" s="90">
        <v>6222400</v>
      </c>
      <c r="E157" s="90">
        <v>6163190</v>
      </c>
      <c r="F157" s="90">
        <v>4871190</v>
      </c>
      <c r="G157" s="45">
        <v>4871190</v>
      </c>
      <c r="H157" s="45">
        <f>G157-[1]CHELTUIELI!$G$157</f>
        <v>1693003.4100000001</v>
      </c>
    </row>
    <row r="158" spans="1:8" ht="30" x14ac:dyDescent="0.3">
      <c r="A158" s="22"/>
      <c r="B158" s="23" t="s">
        <v>391</v>
      </c>
      <c r="C158" s="89"/>
      <c r="D158" s="90"/>
      <c r="E158" s="90"/>
      <c r="F158" s="90"/>
      <c r="G158" s="45"/>
      <c r="H158" s="45"/>
    </row>
    <row r="159" spans="1:8" x14ac:dyDescent="0.3">
      <c r="A159" s="22"/>
      <c r="B159" s="23" t="s">
        <v>509</v>
      </c>
      <c r="C159" s="89"/>
      <c r="D159" s="90"/>
      <c r="E159" s="90"/>
      <c r="F159" s="90"/>
      <c r="G159" s="45"/>
      <c r="H159" s="45"/>
    </row>
    <row r="160" spans="1:8" ht="30" x14ac:dyDescent="0.3">
      <c r="A160" s="22"/>
      <c r="B160" s="23" t="s">
        <v>392</v>
      </c>
      <c r="C160" s="89"/>
      <c r="D160" s="90">
        <v>11000</v>
      </c>
      <c r="E160" s="90">
        <v>11920</v>
      </c>
      <c r="F160" s="90">
        <v>9000</v>
      </c>
      <c r="G160" s="45">
        <v>8357.08</v>
      </c>
      <c r="H160" s="45">
        <f>G160-[1]CHELTUIELI!$G$159</f>
        <v>2700</v>
      </c>
    </row>
    <row r="161" spans="1:8" s="19" customFormat="1" ht="30" x14ac:dyDescent="0.3">
      <c r="A161" s="22"/>
      <c r="B161" s="23" t="s">
        <v>393</v>
      </c>
      <c r="C161" s="89"/>
      <c r="D161" s="90"/>
      <c r="E161" s="90"/>
      <c r="F161" s="90"/>
      <c r="G161" s="45"/>
      <c r="H161" s="45"/>
    </row>
    <row r="162" spans="1:8" s="19" customFormat="1" ht="30" x14ac:dyDescent="0.3">
      <c r="A162" s="22"/>
      <c r="B162" s="23" t="s">
        <v>496</v>
      </c>
      <c r="C162" s="89"/>
      <c r="D162" s="90"/>
      <c r="E162" s="90"/>
      <c r="F162" s="90"/>
      <c r="G162" s="45"/>
      <c r="H162" s="45"/>
    </row>
    <row r="163" spans="1:8" x14ac:dyDescent="0.3">
      <c r="A163" s="22"/>
      <c r="B163" s="24" t="s">
        <v>328</v>
      </c>
      <c r="C163" s="89"/>
      <c r="D163" s="90"/>
      <c r="E163" s="90"/>
      <c r="F163" s="90"/>
      <c r="G163" s="45">
        <v>-131</v>
      </c>
      <c r="H163" s="45">
        <f>G163-[1]CHELTUIELI!$G$162</f>
        <v>0</v>
      </c>
    </row>
    <row r="164" spans="1:8" ht="16.5" customHeight="1" x14ac:dyDescent="0.3">
      <c r="A164" s="17" t="s">
        <v>403</v>
      </c>
      <c r="B164" s="44" t="s">
        <v>395</v>
      </c>
      <c r="C164" s="89">
        <f>+C165+C166+C167</f>
        <v>0</v>
      </c>
      <c r="D164" s="89">
        <f t="shared" ref="D164:H164" si="70">+D165+D166+D167</f>
        <v>1280000</v>
      </c>
      <c r="E164" s="89">
        <f t="shared" si="70"/>
        <v>1235000</v>
      </c>
      <c r="F164" s="89">
        <f t="shared" si="70"/>
        <v>915000</v>
      </c>
      <c r="G164" s="89">
        <f t="shared" si="70"/>
        <v>915000</v>
      </c>
      <c r="H164" s="89">
        <f t="shared" si="70"/>
        <v>320000</v>
      </c>
    </row>
    <row r="165" spans="1:8" ht="16.5" customHeight="1" x14ac:dyDescent="0.3">
      <c r="A165" s="17"/>
      <c r="B165" s="42" t="s">
        <v>379</v>
      </c>
      <c r="C165" s="89"/>
      <c r="D165" s="90">
        <v>1280000</v>
      </c>
      <c r="E165" s="90">
        <v>1235000</v>
      </c>
      <c r="F165" s="90">
        <v>915000</v>
      </c>
      <c r="G165" s="45">
        <v>915000</v>
      </c>
      <c r="H165" s="45">
        <f>G165-[1]CHELTUIELI!$G$164</f>
        <v>320000</v>
      </c>
    </row>
    <row r="166" spans="1:8" ht="16.5" customHeight="1" x14ac:dyDescent="0.3">
      <c r="A166" s="22"/>
      <c r="B166" s="42" t="s">
        <v>387</v>
      </c>
      <c r="C166" s="89"/>
      <c r="D166" s="90"/>
      <c r="E166" s="90"/>
      <c r="F166" s="90"/>
      <c r="G166" s="45"/>
      <c r="H166" s="45"/>
    </row>
    <row r="167" spans="1:8" ht="30" x14ac:dyDescent="0.3">
      <c r="A167" s="22"/>
      <c r="B167" s="42" t="s">
        <v>496</v>
      </c>
      <c r="C167" s="89"/>
      <c r="D167" s="90"/>
      <c r="E167" s="90"/>
      <c r="F167" s="90"/>
      <c r="G167" s="45"/>
      <c r="H167" s="45"/>
    </row>
    <row r="168" spans="1:8" ht="16.5" customHeight="1" x14ac:dyDescent="0.3">
      <c r="A168" s="22"/>
      <c r="B168" s="24" t="s">
        <v>328</v>
      </c>
      <c r="C168" s="89"/>
      <c r="D168" s="90"/>
      <c r="E168" s="90"/>
      <c r="F168" s="90"/>
      <c r="G168" s="45">
        <v>-2736</v>
      </c>
      <c r="H168" s="45">
        <f>G168-[1]CHELTUIELI!$G$167</f>
        <v>-456</v>
      </c>
    </row>
    <row r="169" spans="1:8" ht="16.5" customHeight="1" x14ac:dyDescent="0.3">
      <c r="A169" s="17" t="s">
        <v>406</v>
      </c>
      <c r="B169" s="24" t="s">
        <v>397</v>
      </c>
      <c r="C169" s="89"/>
      <c r="D169" s="90">
        <v>292000</v>
      </c>
      <c r="E169" s="90">
        <v>294000</v>
      </c>
      <c r="F169" s="90">
        <v>221000</v>
      </c>
      <c r="G169" s="96">
        <v>213469.54</v>
      </c>
      <c r="H169" s="45">
        <f>G169-[1]CHELTUIELI!$G$168</f>
        <v>88469.540000000008</v>
      </c>
    </row>
    <row r="170" spans="1:8" ht="16.5" customHeight="1" x14ac:dyDescent="0.3">
      <c r="A170" s="17"/>
      <c r="B170" s="24" t="s">
        <v>328</v>
      </c>
      <c r="C170" s="89"/>
      <c r="D170" s="90"/>
      <c r="E170" s="90"/>
      <c r="F170" s="90"/>
      <c r="G170" s="96"/>
      <c r="H170" s="96"/>
    </row>
    <row r="171" spans="1:8" ht="16.5" customHeight="1" x14ac:dyDescent="0.3">
      <c r="A171" s="17" t="s">
        <v>408</v>
      </c>
      <c r="B171" s="20" t="s">
        <v>399</v>
      </c>
      <c r="C171" s="88">
        <f t="shared" ref="C171" si="71">+C172+C179</f>
        <v>0</v>
      </c>
      <c r="D171" s="88">
        <f t="shared" ref="D171:H171" si="72">+D172+D179</f>
        <v>110798400</v>
      </c>
      <c r="E171" s="88">
        <f t="shared" si="72"/>
        <v>105044200</v>
      </c>
      <c r="F171" s="88">
        <f t="shared" si="72"/>
        <v>79316140</v>
      </c>
      <c r="G171" s="88">
        <f t="shared" si="72"/>
        <v>79315620</v>
      </c>
      <c r="H171" s="88">
        <f t="shared" si="72"/>
        <v>27761473.939999998</v>
      </c>
    </row>
    <row r="172" spans="1:8" ht="16.5" customHeight="1" x14ac:dyDescent="0.3">
      <c r="A172" s="22" t="s">
        <v>410</v>
      </c>
      <c r="B172" s="20" t="s">
        <v>400</v>
      </c>
      <c r="C172" s="89">
        <f>C173+C176+C175+C177+C174</f>
        <v>0</v>
      </c>
      <c r="D172" s="89">
        <f t="shared" ref="D172:H172" si="73">D173+D176+D175+D177+D174</f>
        <v>108696400</v>
      </c>
      <c r="E172" s="89">
        <f t="shared" si="73"/>
        <v>103924200</v>
      </c>
      <c r="F172" s="89">
        <f t="shared" si="73"/>
        <v>78296140</v>
      </c>
      <c r="G172" s="89">
        <f t="shared" si="73"/>
        <v>78295620</v>
      </c>
      <c r="H172" s="89">
        <f t="shared" si="73"/>
        <v>27291473.939999998</v>
      </c>
    </row>
    <row r="173" spans="1:8" x14ac:dyDescent="0.3">
      <c r="A173" s="22"/>
      <c r="B173" s="23" t="s">
        <v>336</v>
      </c>
      <c r="C173" s="89"/>
      <c r="D173" s="90">
        <v>106547400</v>
      </c>
      <c r="E173" s="90">
        <v>101910200</v>
      </c>
      <c r="F173" s="90">
        <v>76843140</v>
      </c>
      <c r="G173" s="45">
        <v>76843140</v>
      </c>
      <c r="H173" s="45">
        <f>G173-[1]CHELTUIELI!$G$172</f>
        <v>26785553.939999998</v>
      </c>
    </row>
    <row r="174" spans="1:8" ht="30" x14ac:dyDescent="0.3">
      <c r="A174" s="22"/>
      <c r="B174" s="23" t="s">
        <v>496</v>
      </c>
      <c r="C174" s="89"/>
      <c r="D174" s="90"/>
      <c r="E174" s="90"/>
      <c r="F174" s="90"/>
      <c r="G174" s="45"/>
      <c r="H174" s="45"/>
    </row>
    <row r="175" spans="1:8" ht="45" x14ac:dyDescent="0.3">
      <c r="A175" s="22"/>
      <c r="B175" s="23" t="s">
        <v>401</v>
      </c>
      <c r="C175" s="89"/>
      <c r="D175" s="90"/>
      <c r="E175" s="90"/>
      <c r="F175" s="90"/>
      <c r="G175" s="45"/>
      <c r="H175" s="45"/>
    </row>
    <row r="176" spans="1:8" ht="30" x14ac:dyDescent="0.3">
      <c r="A176" s="22"/>
      <c r="B176" s="23" t="s">
        <v>402</v>
      </c>
      <c r="C176" s="89"/>
      <c r="D176" s="90"/>
      <c r="E176" s="90"/>
      <c r="F176" s="90"/>
      <c r="G176" s="96"/>
      <c r="H176" s="96"/>
    </row>
    <row r="177" spans="1:8" x14ac:dyDescent="0.3">
      <c r="A177" s="22"/>
      <c r="B177" s="47" t="s">
        <v>404</v>
      </c>
      <c r="C177" s="89"/>
      <c r="D177" s="90">
        <v>2149000</v>
      </c>
      <c r="E177" s="90">
        <v>2014000</v>
      </c>
      <c r="F177" s="90">
        <v>1453000</v>
      </c>
      <c r="G177" s="45">
        <v>1452480</v>
      </c>
      <c r="H177" s="45">
        <f>G177-[1]CHELTUIELI!$G$176</f>
        <v>505920</v>
      </c>
    </row>
    <row r="178" spans="1:8" x14ac:dyDescent="0.3">
      <c r="A178" s="22"/>
      <c r="B178" s="24" t="s">
        <v>328</v>
      </c>
      <c r="C178" s="89"/>
      <c r="D178" s="90"/>
      <c r="E178" s="90"/>
      <c r="F178" s="90"/>
      <c r="G178" s="45">
        <v>-181434.47</v>
      </c>
      <c r="H178" s="45">
        <f>G178-[1]CHELTUIELI!$G$177</f>
        <v>-34767.700000000012</v>
      </c>
    </row>
    <row r="179" spans="1:8" ht="16.5" customHeight="1" x14ac:dyDescent="0.3">
      <c r="A179" s="22" t="s">
        <v>414</v>
      </c>
      <c r="B179" s="20" t="s">
        <v>405</v>
      </c>
      <c r="C179" s="89">
        <f t="shared" ref="C179:H179" si="74">C180+C181</f>
        <v>0</v>
      </c>
      <c r="D179" s="89">
        <f t="shared" si="74"/>
        <v>2102000</v>
      </c>
      <c r="E179" s="89">
        <f t="shared" si="74"/>
        <v>1120000</v>
      </c>
      <c r="F179" s="89">
        <f t="shared" si="74"/>
        <v>1020000</v>
      </c>
      <c r="G179" s="89">
        <f t="shared" si="74"/>
        <v>1020000</v>
      </c>
      <c r="H179" s="89">
        <f t="shared" si="74"/>
        <v>470000</v>
      </c>
    </row>
    <row r="180" spans="1:8" ht="16.5" customHeight="1" x14ac:dyDescent="0.3">
      <c r="A180" s="22"/>
      <c r="B180" s="23" t="s">
        <v>336</v>
      </c>
      <c r="C180" s="89"/>
      <c r="D180" s="90">
        <v>2102000</v>
      </c>
      <c r="E180" s="90">
        <v>1120000</v>
      </c>
      <c r="F180" s="90">
        <v>1020000</v>
      </c>
      <c r="G180" s="45">
        <v>1020000</v>
      </c>
      <c r="H180" s="45">
        <f>G180-[1]CHELTUIELI!$G$179</f>
        <v>470000</v>
      </c>
    </row>
    <row r="181" spans="1:8" ht="16.5" customHeight="1" x14ac:dyDescent="0.3">
      <c r="A181" s="22"/>
      <c r="B181" s="48" t="s">
        <v>407</v>
      </c>
      <c r="C181" s="89"/>
      <c r="D181" s="90"/>
      <c r="E181" s="90"/>
      <c r="F181" s="90"/>
      <c r="G181" s="45"/>
      <c r="H181" s="45"/>
    </row>
    <row r="182" spans="1:8" ht="16.5" customHeight="1" x14ac:dyDescent="0.3">
      <c r="A182" s="22"/>
      <c r="B182" s="24" t="s">
        <v>328</v>
      </c>
      <c r="C182" s="89"/>
      <c r="D182" s="90"/>
      <c r="E182" s="90"/>
      <c r="F182" s="90"/>
      <c r="G182" s="45"/>
      <c r="H182" s="45"/>
    </row>
    <row r="183" spans="1:8" ht="16.5" customHeight="1" x14ac:dyDescent="0.3">
      <c r="A183" s="17" t="s">
        <v>417</v>
      </c>
      <c r="B183" s="24" t="s">
        <v>409</v>
      </c>
      <c r="C183" s="89"/>
      <c r="D183" s="90">
        <v>340000</v>
      </c>
      <c r="E183" s="90">
        <v>337000</v>
      </c>
      <c r="F183" s="90">
        <v>252000</v>
      </c>
      <c r="G183" s="45">
        <v>252000</v>
      </c>
      <c r="H183" s="45">
        <f>G183-[1]CHELTUIELI!$G$182</f>
        <v>85000</v>
      </c>
    </row>
    <row r="184" spans="1:8" ht="16.5" customHeight="1" x14ac:dyDescent="0.3">
      <c r="A184" s="17"/>
      <c r="B184" s="24" t="s">
        <v>328</v>
      </c>
      <c r="C184" s="89"/>
      <c r="D184" s="90"/>
      <c r="E184" s="90"/>
      <c r="F184" s="90"/>
      <c r="G184" s="45"/>
      <c r="H184" s="45"/>
    </row>
    <row r="185" spans="1:8" ht="16.5" customHeight="1" x14ac:dyDescent="0.3">
      <c r="A185" s="17" t="s">
        <v>418</v>
      </c>
      <c r="B185" s="24" t="s">
        <v>411</v>
      </c>
      <c r="C185" s="89"/>
      <c r="D185" s="90">
        <v>9563400</v>
      </c>
      <c r="E185" s="90">
        <v>9563400</v>
      </c>
      <c r="F185" s="90">
        <v>8642090</v>
      </c>
      <c r="G185" s="45">
        <v>8642084.5099999998</v>
      </c>
      <c r="H185" s="45">
        <f>G185-[1]CHELTUIELI!$G$184</f>
        <v>0</v>
      </c>
    </row>
    <row r="186" spans="1:8" ht="16.5" customHeight="1" x14ac:dyDescent="0.3">
      <c r="A186" s="17"/>
      <c r="B186" s="24" t="s">
        <v>328</v>
      </c>
      <c r="C186" s="89"/>
      <c r="D186" s="90"/>
      <c r="E186" s="90"/>
      <c r="F186" s="90"/>
      <c r="G186" s="45">
        <v>-61947.56</v>
      </c>
      <c r="H186" s="45">
        <f>G186-[1]CHELTUIELI!$G$185</f>
        <v>-42151.45</v>
      </c>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-306116.33999999997</v>
      </c>
      <c r="H187" s="89">
        <f t="shared" si="76"/>
        <v>-113267.36000000002</v>
      </c>
    </row>
    <row r="188" spans="1:8" ht="30" x14ac:dyDescent="0.3">
      <c r="A188" s="17" t="s">
        <v>208</v>
      </c>
      <c r="B188" s="20" t="s">
        <v>193</v>
      </c>
      <c r="C188" s="89">
        <f t="shared" ref="C188:H188" si="77">C189</f>
        <v>0</v>
      </c>
      <c r="D188" s="89">
        <f t="shared" si="77"/>
        <v>205347000</v>
      </c>
      <c r="E188" s="89">
        <f t="shared" si="77"/>
        <v>205347000</v>
      </c>
      <c r="F188" s="89">
        <f t="shared" si="77"/>
        <v>62532050</v>
      </c>
      <c r="G188" s="89">
        <f t="shared" si="77"/>
        <v>62283776</v>
      </c>
      <c r="H188" s="89">
        <f t="shared" si="77"/>
        <v>20700008</v>
      </c>
    </row>
    <row r="189" spans="1:8" x14ac:dyDescent="0.3">
      <c r="A189" s="17" t="s">
        <v>421</v>
      </c>
      <c r="B189" s="20" t="s">
        <v>413</v>
      </c>
      <c r="C189" s="89">
        <f t="shared" ref="C189:H189" si="78">C190+C200</f>
        <v>0</v>
      </c>
      <c r="D189" s="89">
        <f t="shared" si="78"/>
        <v>205347000</v>
      </c>
      <c r="E189" s="89">
        <f t="shared" si="78"/>
        <v>205347000</v>
      </c>
      <c r="F189" s="89">
        <f t="shared" si="78"/>
        <v>62532050</v>
      </c>
      <c r="G189" s="89">
        <f t="shared" si="78"/>
        <v>62283776</v>
      </c>
      <c r="H189" s="89">
        <f t="shared" si="78"/>
        <v>20700008</v>
      </c>
    </row>
    <row r="190" spans="1:8" ht="30" x14ac:dyDescent="0.3">
      <c r="A190" s="17" t="s">
        <v>423</v>
      </c>
      <c r="B190" s="20" t="s">
        <v>415</v>
      </c>
      <c r="C190" s="89">
        <f>C191+C194+C192+C193+C198+C199</f>
        <v>0</v>
      </c>
      <c r="D190" s="89">
        <f t="shared" ref="D190:H190" si="79">D191+D194+D192+D193+D198+D199</f>
        <v>205347000</v>
      </c>
      <c r="E190" s="89">
        <f t="shared" si="79"/>
        <v>205347000</v>
      </c>
      <c r="F190" s="89">
        <f t="shared" si="79"/>
        <v>62532050</v>
      </c>
      <c r="G190" s="89">
        <f t="shared" si="79"/>
        <v>62283776</v>
      </c>
      <c r="H190" s="89">
        <f t="shared" si="79"/>
        <v>20700008</v>
      </c>
    </row>
    <row r="191" spans="1:8" ht="30" x14ac:dyDescent="0.3">
      <c r="A191" s="17"/>
      <c r="B191" s="24" t="s">
        <v>484</v>
      </c>
      <c r="C191" s="89"/>
      <c r="D191" s="90">
        <v>183730000</v>
      </c>
      <c r="E191" s="90">
        <v>183730000</v>
      </c>
      <c r="F191" s="90">
        <v>56278980</v>
      </c>
      <c r="G191" s="89">
        <v>56278980</v>
      </c>
      <c r="H191" s="45">
        <f>G191-[1]CHELTUIELI!$G$190</f>
        <v>18621450</v>
      </c>
    </row>
    <row r="192" spans="1:8" ht="30" x14ac:dyDescent="0.3">
      <c r="A192" s="17"/>
      <c r="B192" s="24" t="s">
        <v>485</v>
      </c>
      <c r="C192" s="89"/>
      <c r="D192" s="90">
        <v>1470000</v>
      </c>
      <c r="E192" s="90">
        <v>1470000</v>
      </c>
      <c r="F192" s="90">
        <v>439370</v>
      </c>
      <c r="G192" s="89">
        <v>439339</v>
      </c>
      <c r="H192" s="45">
        <f>G192-[1]CHELTUIELI!$G$191</f>
        <v>146629</v>
      </c>
    </row>
    <row r="193" spans="1:8" ht="30" x14ac:dyDescent="0.3">
      <c r="A193" s="17"/>
      <c r="B193" s="24" t="s">
        <v>486</v>
      </c>
      <c r="C193" s="89"/>
      <c r="D193" s="90">
        <v>720000</v>
      </c>
      <c r="E193" s="90">
        <v>720000</v>
      </c>
      <c r="F193" s="90">
        <v>213400</v>
      </c>
      <c r="G193" s="89">
        <v>213208</v>
      </c>
      <c r="H193" s="45">
        <f>G193-[1]CHELTUIELI!$G$192</f>
        <v>71416</v>
      </c>
    </row>
    <row r="194" spans="1:8" ht="45" x14ac:dyDescent="0.3">
      <c r="A194" s="17"/>
      <c r="B194" s="102" t="s">
        <v>487</v>
      </c>
      <c r="C194" s="89">
        <f>C195+C196+C197</f>
        <v>0</v>
      </c>
      <c r="D194" s="89">
        <f t="shared" ref="D194:H194" si="80">D195+D196+D197</f>
        <v>18147000</v>
      </c>
      <c r="E194" s="89">
        <f t="shared" si="80"/>
        <v>18147000</v>
      </c>
      <c r="F194" s="89">
        <f t="shared" si="80"/>
        <v>5225300</v>
      </c>
      <c r="G194" s="89">
        <f t="shared" si="80"/>
        <v>5173535</v>
      </c>
      <c r="H194" s="89">
        <f t="shared" si="80"/>
        <v>1832456</v>
      </c>
    </row>
    <row r="195" spans="1:8" ht="75" x14ac:dyDescent="0.3">
      <c r="A195" s="17"/>
      <c r="B195" s="24" t="s">
        <v>416</v>
      </c>
      <c r="C195" s="89"/>
      <c r="D195" s="90">
        <v>7570000</v>
      </c>
      <c r="E195" s="90">
        <v>7570000</v>
      </c>
      <c r="F195" s="90">
        <v>2255080</v>
      </c>
      <c r="G195" s="89">
        <v>2247220</v>
      </c>
      <c r="H195" s="45">
        <f>G195-[1]CHELTUIELI!$G$194</f>
        <v>749073</v>
      </c>
    </row>
    <row r="196" spans="1:8" ht="75" x14ac:dyDescent="0.3">
      <c r="A196" s="17"/>
      <c r="B196" s="24" t="s">
        <v>511</v>
      </c>
      <c r="C196" s="89"/>
      <c r="D196" s="90">
        <v>7850000</v>
      </c>
      <c r="E196" s="90">
        <v>7850000</v>
      </c>
      <c r="F196" s="90">
        <v>2364220</v>
      </c>
      <c r="G196" s="89">
        <v>2364220</v>
      </c>
      <c r="H196" s="45">
        <f>G196-[1]CHELTUIELI!$G$195</f>
        <v>802892</v>
      </c>
    </row>
    <row r="197" spans="1:8" ht="60" x14ac:dyDescent="0.3">
      <c r="A197" s="17"/>
      <c r="B197" s="24" t="s">
        <v>510</v>
      </c>
      <c r="C197" s="89"/>
      <c r="D197" s="90">
        <v>2727000</v>
      </c>
      <c r="E197" s="90">
        <v>2727000</v>
      </c>
      <c r="F197" s="90">
        <v>606000</v>
      </c>
      <c r="G197" s="89">
        <v>562095</v>
      </c>
      <c r="H197" s="45">
        <f>G197-[1]CHELTUIELI!$G$196</f>
        <v>280491</v>
      </c>
    </row>
    <row r="198" spans="1:8" ht="45" x14ac:dyDescent="0.3">
      <c r="A198" s="17"/>
      <c r="B198" s="24" t="s">
        <v>488</v>
      </c>
      <c r="C198" s="89"/>
      <c r="D198" s="90"/>
      <c r="E198" s="90"/>
      <c r="F198" s="90"/>
      <c r="G198" s="89"/>
      <c r="H198" s="89"/>
    </row>
    <row r="199" spans="1:8" ht="45" x14ac:dyDescent="0.3">
      <c r="A199" s="17"/>
      <c r="B199" s="24" t="s">
        <v>505</v>
      </c>
      <c r="C199" s="89"/>
      <c r="D199" s="90">
        <v>1280000</v>
      </c>
      <c r="E199" s="90">
        <v>1280000</v>
      </c>
      <c r="F199" s="90">
        <v>375000</v>
      </c>
      <c r="G199" s="89">
        <v>178714</v>
      </c>
      <c r="H199" s="45">
        <f>G199-[1]CHELTUIELI!$G$198</f>
        <v>28057</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c r="E201" s="90"/>
      <c r="F201" s="90"/>
      <c r="G201" s="89"/>
      <c r="H201" s="89"/>
    </row>
    <row r="202" spans="1:8" ht="30" x14ac:dyDescent="0.3">
      <c r="A202" s="17"/>
      <c r="B202" s="24" t="s">
        <v>491</v>
      </c>
      <c r="C202" s="89"/>
      <c r="D202" s="90"/>
      <c r="E202" s="90"/>
      <c r="F202" s="90"/>
      <c r="G202" s="89"/>
      <c r="H202" s="89"/>
    </row>
    <row r="203" spans="1:8" x14ac:dyDescent="0.3">
      <c r="A203" s="17" t="s">
        <v>431</v>
      </c>
      <c r="B203" s="49" t="s">
        <v>419</v>
      </c>
      <c r="C203" s="93">
        <f>+C204</f>
        <v>0</v>
      </c>
      <c r="D203" s="93">
        <f t="shared" ref="D203:H205" si="82">+D204</f>
        <v>66552000</v>
      </c>
      <c r="E203" s="93">
        <f t="shared" si="82"/>
        <v>66552000</v>
      </c>
      <c r="F203" s="93">
        <f t="shared" si="82"/>
        <v>42860000</v>
      </c>
      <c r="G203" s="93">
        <f t="shared" si="82"/>
        <v>42840257</v>
      </c>
      <c r="H203" s="93">
        <f t="shared" si="82"/>
        <v>12052624</v>
      </c>
    </row>
    <row r="204" spans="1:8" ht="16.5" customHeight="1" x14ac:dyDescent="0.3">
      <c r="A204" s="17" t="s">
        <v>433</v>
      </c>
      <c r="B204" s="49" t="s">
        <v>189</v>
      </c>
      <c r="C204" s="93">
        <f>+C205</f>
        <v>0</v>
      </c>
      <c r="D204" s="93">
        <f t="shared" si="82"/>
        <v>66552000</v>
      </c>
      <c r="E204" s="93">
        <f t="shared" si="82"/>
        <v>66552000</v>
      </c>
      <c r="F204" s="93">
        <f t="shared" si="82"/>
        <v>42860000</v>
      </c>
      <c r="G204" s="93">
        <f t="shared" si="82"/>
        <v>42840257</v>
      </c>
      <c r="H204" s="93">
        <f t="shared" si="82"/>
        <v>12052624</v>
      </c>
    </row>
    <row r="205" spans="1:8" ht="16.5" customHeight="1" x14ac:dyDescent="0.3">
      <c r="A205" s="17" t="s">
        <v>435</v>
      </c>
      <c r="B205" s="20" t="s">
        <v>420</v>
      </c>
      <c r="C205" s="93">
        <f>+C206</f>
        <v>0</v>
      </c>
      <c r="D205" s="93">
        <f t="shared" si="82"/>
        <v>66552000</v>
      </c>
      <c r="E205" s="93">
        <f t="shared" si="82"/>
        <v>66552000</v>
      </c>
      <c r="F205" s="93">
        <f t="shared" si="82"/>
        <v>42860000</v>
      </c>
      <c r="G205" s="93">
        <f t="shared" si="82"/>
        <v>42840257</v>
      </c>
      <c r="H205" s="93">
        <f t="shared" si="82"/>
        <v>12052624</v>
      </c>
    </row>
    <row r="206" spans="1:8" ht="16.5" customHeight="1" x14ac:dyDescent="0.3">
      <c r="A206" s="22" t="s">
        <v>437</v>
      </c>
      <c r="B206" s="49" t="s">
        <v>422</v>
      </c>
      <c r="C206" s="88">
        <f t="shared" ref="C206:H206" si="83">C207</f>
        <v>0</v>
      </c>
      <c r="D206" s="88">
        <f t="shared" si="83"/>
        <v>66552000</v>
      </c>
      <c r="E206" s="88">
        <f t="shared" si="83"/>
        <v>66552000</v>
      </c>
      <c r="F206" s="88">
        <f t="shared" si="83"/>
        <v>42860000</v>
      </c>
      <c r="G206" s="88">
        <f t="shared" si="83"/>
        <v>42840257</v>
      </c>
      <c r="H206" s="88">
        <f t="shared" si="83"/>
        <v>12052624</v>
      </c>
    </row>
    <row r="207" spans="1:8" ht="16.5" customHeight="1" x14ac:dyDescent="0.3">
      <c r="A207" s="22" t="s">
        <v>439</v>
      </c>
      <c r="B207" s="49" t="s">
        <v>424</v>
      </c>
      <c r="C207" s="88">
        <f t="shared" ref="C207:H207" si="84">C209+C210+C211</f>
        <v>0</v>
      </c>
      <c r="D207" s="88">
        <f t="shared" si="84"/>
        <v>66552000</v>
      </c>
      <c r="E207" s="88">
        <f t="shared" si="84"/>
        <v>66552000</v>
      </c>
      <c r="F207" s="88">
        <f t="shared" si="84"/>
        <v>42860000</v>
      </c>
      <c r="G207" s="88">
        <f t="shared" si="84"/>
        <v>42840257</v>
      </c>
      <c r="H207" s="88">
        <f t="shared" si="84"/>
        <v>12052624</v>
      </c>
    </row>
    <row r="208" spans="1:8" ht="16.5" customHeight="1" x14ac:dyDescent="0.3">
      <c r="A208" s="17" t="s">
        <v>441</v>
      </c>
      <c r="B208" s="49" t="s">
        <v>425</v>
      </c>
      <c r="C208" s="88">
        <f t="shared" ref="C208:H208" si="85">C209</f>
        <v>0</v>
      </c>
      <c r="D208" s="88">
        <f t="shared" si="85"/>
        <v>42872000</v>
      </c>
      <c r="E208" s="88">
        <f t="shared" si="85"/>
        <v>42872000</v>
      </c>
      <c r="F208" s="88">
        <f t="shared" si="85"/>
        <v>32053560</v>
      </c>
      <c r="G208" s="88">
        <f t="shared" si="85"/>
        <v>32041291</v>
      </c>
      <c r="H208" s="88">
        <f t="shared" si="85"/>
        <v>8979308</v>
      </c>
    </row>
    <row r="209" spans="1:8" ht="16.5" customHeight="1" x14ac:dyDescent="0.3">
      <c r="A209" s="22" t="s">
        <v>443</v>
      </c>
      <c r="B209" s="50" t="s">
        <v>426</v>
      </c>
      <c r="C209" s="89"/>
      <c r="D209" s="90">
        <v>42872000</v>
      </c>
      <c r="E209" s="90">
        <v>42872000</v>
      </c>
      <c r="F209" s="90">
        <v>32053560</v>
      </c>
      <c r="G209" s="45">
        <v>32041291</v>
      </c>
      <c r="H209" s="45">
        <f>G209-[1]CHELTUIELI!$G$208</f>
        <v>8979308</v>
      </c>
    </row>
    <row r="210" spans="1:8" ht="16.5" customHeight="1" x14ac:dyDescent="0.3">
      <c r="A210" s="22" t="s">
        <v>444</v>
      </c>
      <c r="B210" s="50" t="s">
        <v>427</v>
      </c>
      <c r="C210" s="89"/>
      <c r="D210" s="90">
        <v>23680000</v>
      </c>
      <c r="E210" s="90">
        <v>23680000</v>
      </c>
      <c r="F210" s="90">
        <v>10806440</v>
      </c>
      <c r="G210" s="45">
        <v>10806401</v>
      </c>
      <c r="H210" s="45">
        <f>G210-[1]CHELTUIELI!$G$209</f>
        <v>3073316</v>
      </c>
    </row>
    <row r="211" spans="1:8" ht="16.5" customHeight="1" x14ac:dyDescent="0.3">
      <c r="A211" s="22"/>
      <c r="B211" s="28" t="s">
        <v>428</v>
      </c>
      <c r="C211" s="89"/>
      <c r="D211" s="90"/>
      <c r="E211" s="90"/>
      <c r="F211" s="90"/>
      <c r="G211" s="45">
        <v>-7435</v>
      </c>
      <c r="H211" s="45">
        <f>G211-[1]CHELTUIELI!$G$210</f>
        <v>0</v>
      </c>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c r="E214" s="90"/>
      <c r="F214" s="90"/>
      <c r="G214" s="86"/>
      <c r="H214" s="86"/>
    </row>
    <row r="215" spans="1:8" x14ac:dyDescent="0.3">
      <c r="A215" s="22" t="s">
        <v>448</v>
      </c>
      <c r="B215" s="51" t="s">
        <v>434</v>
      </c>
      <c r="C215" s="86"/>
      <c r="D215" s="90"/>
      <c r="E215" s="90"/>
      <c r="F215" s="90"/>
      <c r="G215" s="86"/>
      <c r="H215" s="86"/>
    </row>
    <row r="216" spans="1:8" x14ac:dyDescent="0.3">
      <c r="A216" s="22" t="s">
        <v>449</v>
      </c>
      <c r="B216" s="51" t="s">
        <v>436</v>
      </c>
      <c r="C216" s="86"/>
      <c r="D216" s="90"/>
      <c r="E216" s="90"/>
      <c r="F216" s="90"/>
      <c r="G216" s="86"/>
      <c r="H216" s="86"/>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c r="E218" s="90"/>
      <c r="F218" s="90"/>
      <c r="G218" s="45"/>
      <c r="H218" s="45"/>
    </row>
    <row r="219" spans="1:8" x14ac:dyDescent="0.3">
      <c r="A219" s="22" t="s">
        <v>453</v>
      </c>
      <c r="B219" s="52" t="s">
        <v>442</v>
      </c>
      <c r="C219" s="45"/>
      <c r="D219" s="90"/>
      <c r="E219" s="90"/>
      <c r="F219" s="90"/>
      <c r="G219" s="45"/>
      <c r="H219" s="45"/>
    </row>
    <row r="220" spans="1:8" x14ac:dyDescent="0.3">
      <c r="A220" s="22" t="s">
        <v>455</v>
      </c>
      <c r="B220" s="52" t="s">
        <v>436</v>
      </c>
      <c r="C220" s="45"/>
      <c r="D220" s="90"/>
      <c r="E220" s="90"/>
      <c r="F220" s="90"/>
      <c r="G220" s="45"/>
      <c r="H220" s="45"/>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c r="E230" s="90"/>
      <c r="F230" s="90"/>
      <c r="G230" s="45"/>
      <c r="H230" s="45"/>
    </row>
    <row r="232" spans="1:8" x14ac:dyDescent="0.3">
      <c r="A232" s="5" t="s">
        <v>512</v>
      </c>
      <c r="B232" s="5"/>
      <c r="C232" s="46"/>
      <c r="D232" s="46" t="s">
        <v>513</v>
      </c>
      <c r="E232" s="5"/>
      <c r="F232" s="5"/>
      <c r="G232" s="56"/>
      <c r="H232" s="56"/>
    </row>
    <row r="233" spans="1:8" x14ac:dyDescent="0.3">
      <c r="A233" s="5" t="s">
        <v>514</v>
      </c>
      <c r="B233" s="5"/>
      <c r="C233" s="46"/>
      <c r="D233" s="46" t="s">
        <v>515</v>
      </c>
      <c r="E233" s="5"/>
      <c r="F233" s="5"/>
      <c r="G233" s="56"/>
      <c r="H233" s="56"/>
    </row>
    <row r="234" spans="1:8" x14ac:dyDescent="0.3">
      <c r="A234" s="5"/>
      <c r="B234" s="5"/>
      <c r="C234" s="46"/>
      <c r="D234" s="46"/>
      <c r="E234" s="5"/>
      <c r="F234" s="5"/>
      <c r="G234" s="56"/>
      <c r="H234" s="56"/>
    </row>
    <row r="235" spans="1:8" x14ac:dyDescent="0.3">
      <c r="A235" s="5"/>
      <c r="B235" s="5"/>
      <c r="C235" s="46"/>
      <c r="D235" s="46"/>
      <c r="E235" s="5"/>
      <c r="F235" s="5"/>
      <c r="G235" s="56"/>
      <c r="H235" s="56"/>
    </row>
    <row r="236" spans="1:8" x14ac:dyDescent="0.3">
      <c r="A236" s="5"/>
      <c r="B236" s="5"/>
      <c r="C236" s="46"/>
      <c r="D236" s="46"/>
      <c r="E236" s="5"/>
      <c r="F236" s="5" t="s">
        <v>516</v>
      </c>
      <c r="G236" s="56"/>
      <c r="H236" s="56"/>
    </row>
    <row r="237" spans="1:8" x14ac:dyDescent="0.3">
      <c r="A237" s="5"/>
      <c r="B237" s="5"/>
      <c r="C237" s="46"/>
      <c r="D237" s="46"/>
      <c r="E237" s="5"/>
      <c r="F237" s="5" t="s">
        <v>517</v>
      </c>
      <c r="G237" s="56"/>
      <c r="H237" s="56"/>
    </row>
    <row r="238" spans="1:8" x14ac:dyDescent="0.3">
      <c r="A238" s="5"/>
      <c r="B238" s="5"/>
      <c r="C238" s="46"/>
      <c r="D238" s="46"/>
      <c r="E238" s="5"/>
      <c r="F238" s="5" t="s">
        <v>518</v>
      </c>
      <c r="G238" s="56"/>
      <c r="H238" s="56"/>
    </row>
    <row r="239" spans="1:8" x14ac:dyDescent="0.3">
      <c r="A239" s="5"/>
      <c r="B239" s="5"/>
      <c r="C239" s="46"/>
      <c r="D239" s="46"/>
      <c r="E239" s="5"/>
      <c r="F239" s="5"/>
      <c r="G239" s="56"/>
      <c r="H239" s="56"/>
    </row>
    <row r="240" spans="1:8" x14ac:dyDescent="0.3">
      <c r="A240" s="5"/>
      <c r="B240" s="5"/>
      <c r="C240" s="46"/>
      <c r="D240" s="46"/>
      <c r="E240" s="5"/>
      <c r="F240" s="5"/>
      <c r="G240" s="56"/>
      <c r="H240" s="56"/>
    </row>
    <row r="241" spans="1:8" x14ac:dyDescent="0.3">
      <c r="A241" s="5"/>
      <c r="B241" s="5"/>
      <c r="C241" s="46"/>
      <c r="D241" s="46"/>
      <c r="E241" s="5"/>
      <c r="F241" s="5"/>
      <c r="G241" s="56"/>
      <c r="H241" s="56"/>
    </row>
    <row r="242" spans="1:8" x14ac:dyDescent="0.3">
      <c r="A242" s="5"/>
      <c r="B242" s="5"/>
      <c r="C242" s="46"/>
      <c r="D242" s="46"/>
      <c r="E242" s="5"/>
      <c r="F242" s="5"/>
      <c r="G242" s="56"/>
      <c r="H242" s="56"/>
    </row>
    <row r="243" spans="1:8" x14ac:dyDescent="0.3">
      <c r="A243" s="5"/>
      <c r="B243" s="5"/>
      <c r="C243" s="46"/>
      <c r="D243" s="46"/>
      <c r="E243" s="5"/>
      <c r="F243" s="5"/>
      <c r="G243" s="56"/>
      <c r="H243" s="56"/>
    </row>
  </sheetData>
  <protectedRanges>
    <protectedRange sqref="B2:B3 C1:C3" name="Zonă1_1" securityDescriptor="O:WDG:WDD:(A;;CC;;;WD)"/>
    <protectedRange sqref="G121:H126 G70:H70 G37:H37 G128:H132 G62:H66 G81:H85 G35:H35 G38:G41 G43 H38:H43 G25:H33 G46:H46 G47:G51 H47:H52 H67:H68 H71 G92:H93 G95:H100 H102:H109 H111 G112:H116 H118:H120 H133 H135 H148 H153 G157:H157 H165 H173 H180 H183 H88 H142:H146 H151 G160:H163 H168:H169 H177:H178 H185:H186 H191:H193 H195:H197 H199 G54:H57 G139:H141" name="Zonă3"/>
    <protectedRange sqref="B1" name="Zonă1_1_1_1_1_1" securityDescriptor="O:WDG:WDD:(A;;CC;;;WD)"/>
    <protectedRange sqref="G103:G108" name="Zonă3_11_1"/>
    <protectedRange sqref="G111" name="Zonă3_12_1"/>
    <protectedRange sqref="G118:G120" name="Zonă3_13_1"/>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2022-02-14T11:18:17Z</cp:lastPrinted>
  <dcterms:created xsi:type="dcterms:W3CDTF">2020-08-07T11:14:11Z</dcterms:created>
  <dcterms:modified xsi:type="dcterms:W3CDTF">2022-04-15T11:32:39Z</dcterms:modified>
</cp:coreProperties>
</file>